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PF\Pesquisa de Preços - atualização set.25\Anexo B do Mapa de Preços\"/>
    </mc:Choice>
  </mc:AlternateContent>
  <xr:revisionPtr revIDLastSave="0" documentId="13_ncr:1_{348F989B-1D2B-49D6-A6A5-4272D08E81CF}" xr6:coauthVersionLast="47" xr6:coauthVersionMax="47" xr10:uidLastSave="{00000000-0000-0000-0000-000000000000}"/>
  <bookViews>
    <workbookView xWindow="-30828" yWindow="-108" windowWidth="30936" windowHeight="16776" activeTab="5" xr2:uid="{F3DC00DB-4177-4EE3-9039-82DA8B980285}"/>
  </bookViews>
  <sheets>
    <sheet name="RESUMO" sheetId="19" r:id="rId1"/>
    <sheet name="UNIFORMES" sheetId="11" r:id="rId2"/>
    <sheet name="EQUIPAMENTOS" sheetId="12" r:id="rId3"/>
    <sheet name="UTENSÍLIOS" sheetId="16" r:id="rId4"/>
    <sheet name="INSUMOS" sheetId="17" r:id="rId5"/>
    <sheet name="HIG PESSOAL" sheetId="18" r:id="rId6"/>
    <sheet name="LUCRO E CUSTOS INDIRETOS" sheetId="1" r:id="rId7"/>
  </sheets>
  <definedNames>
    <definedName name="_xlnm._FilterDatabase" localSheetId="3" hidden="1">UTENSÍLIOS!$A$1:$N$69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3" i="17" l="1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14" i="17"/>
  <c r="N12" i="17"/>
  <c r="N3" i="17"/>
  <c r="N4" i="17"/>
  <c r="N5" i="17"/>
  <c r="N6" i="17"/>
  <c r="N7" i="17"/>
  <c r="N8" i="17"/>
  <c r="N9" i="17"/>
  <c r="N10" i="17"/>
  <c r="N11" i="17"/>
  <c r="N2" i="17"/>
  <c r="M43" i="17"/>
  <c r="J47" i="16"/>
  <c r="J31" i="16"/>
  <c r="L14" i="17"/>
  <c r="S12" i="11"/>
  <c r="S11" i="11"/>
  <c r="S9" i="11"/>
  <c r="S8" i="11"/>
  <c r="S7" i="11"/>
  <c r="S5" i="11"/>
  <c r="S4" i="11"/>
  <c r="S3" i="11"/>
  <c r="P12" i="12"/>
  <c r="P9" i="12"/>
  <c r="P8" i="12"/>
  <c r="P4" i="12"/>
  <c r="P3" i="12"/>
  <c r="J4" i="12"/>
  <c r="I3" i="11" l="1"/>
  <c r="M2" i="17" l="1"/>
  <c r="M3" i="17"/>
  <c r="M4" i="17"/>
  <c r="M5" i="17"/>
  <c r="M6" i="17"/>
  <c r="M7" i="17"/>
  <c r="M8" i="17"/>
  <c r="M9" i="17"/>
  <c r="M10" i="17"/>
  <c r="M11" i="17"/>
  <c r="M12" i="17"/>
  <c r="M15" i="17"/>
  <c r="M16" i="17"/>
  <c r="M17" i="17"/>
  <c r="M18" i="17"/>
  <c r="M19" i="17"/>
  <c r="M20" i="17"/>
  <c r="M21" i="17"/>
  <c r="M22" i="17"/>
  <c r="M23" i="17"/>
  <c r="M24" i="17"/>
  <c r="M25" i="17"/>
  <c r="M26" i="17"/>
  <c r="M27" i="17"/>
  <c r="M28" i="17"/>
  <c r="M29" i="17"/>
  <c r="M30" i="17"/>
  <c r="M31" i="17"/>
  <c r="M32" i="17"/>
  <c r="M33" i="17"/>
  <c r="M34" i="17"/>
  <c r="M35" i="17"/>
  <c r="M36" i="17"/>
  <c r="M37" i="17"/>
  <c r="M38" i="17"/>
  <c r="M39" i="17"/>
  <c r="M40" i="17"/>
  <c r="M41" i="17"/>
  <c r="M42" i="17"/>
  <c r="M14" i="17"/>
  <c r="K3" i="16" l="1"/>
  <c r="K4" i="16"/>
  <c r="K5" i="16"/>
  <c r="K6" i="16"/>
  <c r="K7" i="16"/>
  <c r="K8" i="16"/>
  <c r="K9" i="16"/>
  <c r="K10" i="16"/>
  <c r="K11" i="16"/>
  <c r="K12" i="16"/>
  <c r="K13" i="16"/>
  <c r="K14" i="16"/>
  <c r="K15" i="16"/>
  <c r="K16" i="16"/>
  <c r="K17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K32" i="16"/>
  <c r="K33" i="16"/>
  <c r="K34" i="16"/>
  <c r="K35" i="16"/>
  <c r="K36" i="16"/>
  <c r="K37" i="16"/>
  <c r="K38" i="16"/>
  <c r="K39" i="16"/>
  <c r="K40" i="16"/>
  <c r="K41" i="16"/>
  <c r="K42" i="16"/>
  <c r="K43" i="16"/>
  <c r="K44" i="16"/>
  <c r="K45" i="16"/>
  <c r="K50" i="16"/>
  <c r="K51" i="16"/>
  <c r="K52" i="16"/>
  <c r="K53" i="16"/>
  <c r="K54" i="16"/>
  <c r="K55" i="16"/>
  <c r="K56" i="16"/>
  <c r="K57" i="16"/>
  <c r="K58" i="16"/>
  <c r="K59" i="16"/>
  <c r="K60" i="16"/>
  <c r="K61" i="16"/>
  <c r="K62" i="16"/>
  <c r="K63" i="16"/>
  <c r="K64" i="16"/>
  <c r="K65" i="16"/>
  <c r="K66" i="16"/>
  <c r="K67" i="16"/>
  <c r="K68" i="16"/>
  <c r="K2" i="16"/>
  <c r="K31" i="16"/>
  <c r="K47" i="16"/>
  <c r="Q3" i="12" l="1"/>
  <c r="M6" i="18"/>
  <c r="N6" i="18" s="1"/>
  <c r="M7" i="18"/>
  <c r="N7" i="18"/>
  <c r="M8" i="18"/>
  <c r="N8" i="18"/>
  <c r="M5" i="18"/>
  <c r="N5" i="18" s="1"/>
  <c r="N4" i="18"/>
  <c r="N3" i="18"/>
  <c r="N2" i="18"/>
  <c r="J3" i="18"/>
  <c r="K3" i="18"/>
  <c r="J4" i="18"/>
  <c r="K4" i="18"/>
  <c r="J5" i="18"/>
  <c r="K5" i="18"/>
  <c r="J6" i="18"/>
  <c r="K6" i="18"/>
  <c r="J7" i="18"/>
  <c r="K7" i="18"/>
  <c r="J8" i="18"/>
  <c r="K8" i="18"/>
  <c r="K2" i="18"/>
  <c r="J2" i="18"/>
  <c r="N9" i="18" l="1"/>
  <c r="B7" i="19" s="1"/>
  <c r="C7" i="19" s="1"/>
  <c r="S3" i="12"/>
  <c r="T3" i="12" s="1"/>
  <c r="U3" i="12" s="1"/>
  <c r="V3" i="12" l="1"/>
  <c r="F14" i="17"/>
  <c r="J3" i="17"/>
  <c r="K3" i="17"/>
  <c r="J5" i="17"/>
  <c r="K5" i="17"/>
  <c r="J6" i="17"/>
  <c r="K6" i="17"/>
  <c r="J7" i="17"/>
  <c r="K7" i="17"/>
  <c r="J8" i="17"/>
  <c r="K8" i="17"/>
  <c r="J9" i="17"/>
  <c r="K9" i="17"/>
  <c r="J10" i="17"/>
  <c r="K10" i="17"/>
  <c r="J12" i="17"/>
  <c r="K12" i="17"/>
  <c r="J13" i="17"/>
  <c r="K13" i="17"/>
  <c r="J15" i="17"/>
  <c r="K15" i="17"/>
  <c r="J16" i="17"/>
  <c r="K16" i="17"/>
  <c r="J17" i="17"/>
  <c r="K17" i="17"/>
  <c r="J18" i="17"/>
  <c r="K18" i="17"/>
  <c r="J19" i="17"/>
  <c r="K19" i="17"/>
  <c r="J20" i="17"/>
  <c r="K20" i="17"/>
  <c r="J21" i="17"/>
  <c r="K21" i="17"/>
  <c r="J22" i="17"/>
  <c r="K22" i="17"/>
  <c r="J24" i="17"/>
  <c r="K24" i="17"/>
  <c r="J25" i="17"/>
  <c r="K25" i="17"/>
  <c r="J26" i="17"/>
  <c r="K26" i="17"/>
  <c r="J27" i="17"/>
  <c r="K27" i="17"/>
  <c r="J28" i="17"/>
  <c r="K28" i="17"/>
  <c r="J29" i="17"/>
  <c r="K29" i="17"/>
  <c r="J30" i="17"/>
  <c r="K30" i="17"/>
  <c r="J31" i="17"/>
  <c r="K31" i="17"/>
  <c r="J32" i="17"/>
  <c r="K32" i="17"/>
  <c r="J33" i="17"/>
  <c r="K33" i="17"/>
  <c r="J34" i="17"/>
  <c r="K34" i="17"/>
  <c r="J38" i="17"/>
  <c r="K38" i="17"/>
  <c r="J35" i="17"/>
  <c r="K35" i="17"/>
  <c r="J36" i="17"/>
  <c r="K36" i="17"/>
  <c r="J37" i="17"/>
  <c r="K37" i="17"/>
  <c r="J39" i="17"/>
  <c r="K39" i="17"/>
  <c r="J40" i="17"/>
  <c r="K40" i="17"/>
  <c r="J41" i="17"/>
  <c r="K41" i="17"/>
  <c r="J42" i="17"/>
  <c r="K42" i="17"/>
  <c r="K2" i="17"/>
  <c r="J2" i="17"/>
  <c r="F3" i="17"/>
  <c r="F4" i="17"/>
  <c r="F5" i="17"/>
  <c r="F6" i="17"/>
  <c r="F7" i="17"/>
  <c r="F8" i="17"/>
  <c r="F9" i="17"/>
  <c r="F11" i="17"/>
  <c r="F10" i="17"/>
  <c r="F12" i="17"/>
  <c r="F13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8" i="17"/>
  <c r="F35" i="17"/>
  <c r="F36" i="17"/>
  <c r="F37" i="17"/>
  <c r="F39" i="17"/>
  <c r="F40" i="17"/>
  <c r="F41" i="17"/>
  <c r="F42" i="17"/>
  <c r="F2" i="17"/>
  <c r="J11" i="1"/>
  <c r="I11" i="1"/>
  <c r="I63" i="16"/>
  <c r="H63" i="16"/>
  <c r="I64" i="16"/>
  <c r="H64" i="16"/>
  <c r="I62" i="16"/>
  <c r="H62" i="16"/>
  <c r="I58" i="16"/>
  <c r="H58" i="16"/>
  <c r="I57" i="16"/>
  <c r="H57" i="16"/>
  <c r="I5" i="16"/>
  <c r="H5" i="16"/>
  <c r="I68" i="16"/>
  <c r="H68" i="16"/>
  <c r="I36" i="16"/>
  <c r="H36" i="16"/>
  <c r="I14" i="16"/>
  <c r="H14" i="16"/>
  <c r="I11" i="16"/>
  <c r="H11" i="16"/>
  <c r="I66" i="16"/>
  <c r="H66" i="16"/>
  <c r="I60" i="16"/>
  <c r="H60" i="16"/>
  <c r="I50" i="16"/>
  <c r="H50" i="16"/>
  <c r="J49" i="16"/>
  <c r="K49" i="16" s="1"/>
  <c r="I48" i="16"/>
  <c r="H48" i="16"/>
  <c r="I46" i="16"/>
  <c r="H46" i="16"/>
  <c r="I43" i="16"/>
  <c r="H43" i="16"/>
  <c r="I42" i="16"/>
  <c r="H42" i="16"/>
  <c r="I41" i="16"/>
  <c r="H41" i="16"/>
  <c r="I40" i="16"/>
  <c r="H40" i="16"/>
  <c r="I33" i="16"/>
  <c r="H33" i="16"/>
  <c r="I30" i="16"/>
  <c r="H30" i="16"/>
  <c r="I3" i="16"/>
  <c r="H3" i="16"/>
  <c r="I12" i="16"/>
  <c r="H12" i="16"/>
  <c r="I13" i="16"/>
  <c r="H13" i="16"/>
  <c r="I39" i="16"/>
  <c r="H39" i="16"/>
  <c r="I35" i="16"/>
  <c r="H35" i="16"/>
  <c r="I34" i="16"/>
  <c r="H34" i="16"/>
  <c r="I26" i="16"/>
  <c r="H26" i="16"/>
  <c r="I20" i="16"/>
  <c r="H20" i="16"/>
  <c r="I19" i="16"/>
  <c r="H19" i="16"/>
  <c r="I15" i="16"/>
  <c r="H15" i="16"/>
  <c r="I10" i="16"/>
  <c r="H10" i="16"/>
  <c r="I9" i="16"/>
  <c r="H9" i="16"/>
  <c r="I6" i="16"/>
  <c r="H6" i="16"/>
  <c r="I2" i="16"/>
  <c r="H2" i="16"/>
  <c r="I61" i="16"/>
  <c r="H61" i="16"/>
  <c r="I25" i="16"/>
  <c r="H25" i="16"/>
  <c r="I55" i="16"/>
  <c r="H55" i="16"/>
  <c r="I24" i="16"/>
  <c r="H24" i="16"/>
  <c r="I54" i="16"/>
  <c r="H54" i="16"/>
  <c r="I53" i="16"/>
  <c r="H53" i="16"/>
  <c r="I23" i="16"/>
  <c r="H23" i="16"/>
  <c r="I52" i="16"/>
  <c r="H52" i="16"/>
  <c r="I45" i="16"/>
  <c r="H45" i="16"/>
  <c r="I44" i="16"/>
  <c r="H44" i="16"/>
  <c r="I56" i="16"/>
  <c r="H56" i="16"/>
  <c r="I32" i="16"/>
  <c r="H32" i="16"/>
  <c r="I27" i="16"/>
  <c r="H27" i="16"/>
  <c r="I22" i="16"/>
  <c r="H22" i="16"/>
  <c r="I21" i="16"/>
  <c r="H21" i="16"/>
  <c r="I18" i="16"/>
  <c r="H18" i="16"/>
  <c r="I17" i="16"/>
  <c r="H17" i="16"/>
  <c r="I7" i="16"/>
  <c r="H7" i="16"/>
  <c r="I4" i="16"/>
  <c r="H4" i="16"/>
  <c r="B6" i="19" l="1"/>
  <c r="C6" i="19" s="1"/>
  <c r="K69" i="16"/>
  <c r="B5" i="19" s="1"/>
  <c r="C5" i="19" s="1"/>
  <c r="L10" i="11"/>
  <c r="T9" i="11"/>
  <c r="T8" i="11"/>
  <c r="S6" i="11"/>
  <c r="T5" i="11"/>
  <c r="J5" i="11"/>
  <c r="I5" i="11"/>
  <c r="I4" i="11"/>
  <c r="J4" i="11"/>
  <c r="I6" i="11"/>
  <c r="J6" i="11"/>
  <c r="I7" i="11"/>
  <c r="J7" i="11"/>
  <c r="I8" i="11"/>
  <c r="J8" i="11"/>
  <c r="I9" i="11"/>
  <c r="J9" i="11"/>
  <c r="I11" i="11"/>
  <c r="J11" i="11"/>
  <c r="I12" i="11"/>
  <c r="J12" i="11"/>
  <c r="J3" i="11"/>
  <c r="E12" i="11"/>
  <c r="E11" i="11"/>
  <c r="E4" i="11"/>
  <c r="E5" i="11"/>
  <c r="E6" i="11"/>
  <c r="E7" i="11"/>
  <c r="T7" i="11" s="1"/>
  <c r="E8" i="11"/>
  <c r="E9" i="11"/>
  <c r="E10" i="11"/>
  <c r="E3" i="11"/>
  <c r="T3" i="11" s="1"/>
  <c r="P13" i="12"/>
  <c r="S13" i="12" s="1"/>
  <c r="T13" i="12" s="1"/>
  <c r="U13" i="12" s="1"/>
  <c r="V13" i="12" s="1"/>
  <c r="P11" i="12"/>
  <c r="P10" i="12"/>
  <c r="S10" i="12" s="1"/>
  <c r="T10" i="12" s="1"/>
  <c r="U10" i="12" s="1"/>
  <c r="V10" i="12" s="1"/>
  <c r="P7" i="12"/>
  <c r="P6" i="12"/>
  <c r="P5" i="12"/>
  <c r="S5" i="12" s="1"/>
  <c r="T5" i="12" s="1"/>
  <c r="U5" i="12" s="1"/>
  <c r="V5" i="12" s="1"/>
  <c r="H10" i="12"/>
  <c r="G10" i="12"/>
  <c r="G9" i="12"/>
  <c r="H9" i="12"/>
  <c r="G12" i="12"/>
  <c r="H12" i="12"/>
  <c r="G13" i="12"/>
  <c r="H8" i="12"/>
  <c r="G8" i="12"/>
  <c r="H5" i="12"/>
  <c r="G5" i="12"/>
  <c r="H3" i="12"/>
  <c r="G3" i="12"/>
  <c r="S10" i="11" l="1"/>
  <c r="T10" i="11" s="1"/>
  <c r="Q5" i="12"/>
  <c r="T11" i="11"/>
  <c r="Q13" i="12"/>
  <c r="T12" i="11"/>
  <c r="T4" i="11"/>
  <c r="T6" i="11"/>
  <c r="Q9" i="12"/>
  <c r="S9" i="12"/>
  <c r="T9" i="12" s="1"/>
  <c r="U9" i="12" s="1"/>
  <c r="V9" i="12" s="1"/>
  <c r="Q11" i="12"/>
  <c r="S11" i="12"/>
  <c r="T11" i="12" s="1"/>
  <c r="U11" i="12" s="1"/>
  <c r="V11" i="12" s="1"/>
  <c r="Q6" i="12"/>
  <c r="S6" i="12"/>
  <c r="T6" i="12" s="1"/>
  <c r="U6" i="12" s="1"/>
  <c r="V6" i="12" s="1"/>
  <c r="Q7" i="12"/>
  <c r="S7" i="12"/>
  <c r="T7" i="12" s="1"/>
  <c r="U7" i="12" s="1"/>
  <c r="V7" i="12" s="1"/>
  <c r="Q8" i="12"/>
  <c r="S8" i="12"/>
  <c r="T8" i="12" s="1"/>
  <c r="U8" i="12" s="1"/>
  <c r="V8" i="12" s="1"/>
  <c r="Q12" i="12"/>
  <c r="S12" i="12"/>
  <c r="T12" i="12" s="1"/>
  <c r="U12" i="12" s="1"/>
  <c r="V12" i="12" s="1"/>
  <c r="Q4" i="12"/>
  <c r="S4" i="12"/>
  <c r="T4" i="12" s="1"/>
  <c r="U4" i="12" s="1"/>
  <c r="Q10" i="12"/>
  <c r="T13" i="11" l="1"/>
  <c r="B3" i="19" s="1"/>
  <c r="C3" i="19" s="1"/>
  <c r="Q14" i="12"/>
  <c r="V4" i="12"/>
  <c r="U14" i="12"/>
  <c r="V14" i="12" l="1"/>
  <c r="V15" i="12" s="1"/>
  <c r="B4" i="19" s="1"/>
  <c r="B8" i="19" s="1"/>
  <c r="C8" i="19" s="1"/>
  <c r="C4" i="19" l="1"/>
</calcChain>
</file>

<file path=xl/sharedStrings.xml><?xml version="1.0" encoding="utf-8"?>
<sst xmlns="http://schemas.openxmlformats.org/spreadsheetml/2006/main" count="606" uniqueCount="370">
  <si>
    <t>UASG</t>
  </si>
  <si>
    <t>Nº PE</t>
  </si>
  <si>
    <t>Item</t>
  </si>
  <si>
    <t>Descrição/Especificação</t>
  </si>
  <si>
    <t>Camisa em malha - manga longa</t>
  </si>
  <si>
    <t>Calças com elástico</t>
  </si>
  <si>
    <t>Jaqueta de Inverno</t>
  </si>
  <si>
    <t>Camisa em malha - manga curta</t>
  </si>
  <si>
    <t>Cinto</t>
  </si>
  <si>
    <t>Pares de Meia</t>
  </si>
  <si>
    <t>Botina apropriada</t>
  </si>
  <si>
    <t>Aventais de Proteção Resistente</t>
  </si>
  <si>
    <t>Avental de tecido</t>
  </si>
  <si>
    <t>Touca de Filó com abas</t>
  </si>
  <si>
    <t>ITEM ÚNICO</t>
  </si>
  <si>
    <t>SERVENTE</t>
  </si>
  <si>
    <t>PLANSERVICE TERCEIRIZACAO</t>
  </si>
  <si>
    <t>PONO SERVICOS</t>
  </si>
  <si>
    <t>SUPERINT.FEDERAL DE AGRIC.PECUARIA E ABASTEC.</t>
  </si>
  <si>
    <t>EMBRAPA FLORESTAS/COLOMBO/PR</t>
  </si>
  <si>
    <t>CONSELHO REG.DOS REPRESENTANTES COMERCIAIS-PR</t>
  </si>
  <si>
    <t xml:space="preserve"> Contratação de empresa especializada para prestação de serviços de limpeza e conservação nas dependências da Embrapa Florestas, localizada em Colombo/PR</t>
  </si>
  <si>
    <t>Aspirador de pó e líquido Industrial 2.400watts, 75 Litros, 110/220v, antirruído. (Voltagem conforme necessidade da Delegacia) ou modelo superior</t>
  </si>
  <si>
    <t>Carrinho Multiuso de aço Inox para servir café, 3 (três) prateleiras retangular, prateleiras reforçadas. Medidas mínimas: Larg: 40cm, Comp: 80cm</t>
  </si>
  <si>
    <t>Carro funcional de limpeza, Med. 116cmx57cmx100cm, Preto. Referência: Bralimpia, Bettanin, Artplastic ou de qualidade superior.</t>
  </si>
  <si>
    <t>Carro Coletor de lixo com rodas, em plástico, 120L, Preto com tampa. Med. 98x48x55. Referência: JSN, Arqplast, Bralimpia ou de qualidade superior.</t>
  </si>
  <si>
    <t>Escada de abrir (em V), em alumínio, 5 degraus, pés antiderrapantes, sapatas de borracha. Referência: Tramontina, Botafogo, Vonder ou de qualidade superior.</t>
  </si>
  <si>
    <t>Lavadora Extratora Profissional, 50L, 2400w, antirruído, ou modelo superior.</t>
  </si>
  <si>
    <t>Lavadora de Alta Pressão - Tensão: 127/220V (CONFORME NECESSIDADE DELEGACIA); Potência: 1500/2200w, Pressão Máxima: 1650/2000 psi, Vazão Máxima: 420/500 L/h, ou modelo superior.</t>
  </si>
  <si>
    <t>Relógio de Ponto Jornada de Trabalho (Adequado à Portaria 1.510 do MTE), otimizado para conexões remotas, Gerenciamento do Controle de Ponto dos funcionários a distância, impressão térmica com guilhotina, compatível com bobinas de 300 metros.</t>
  </si>
  <si>
    <t>Balde em material plástico Redondo, polietileno de alta densidade e resistência a impacto, paredes e fundo reforçados, alça de metal, reforço no encaixe da alça, cor preta, capacidade 12 litros ou de maior capacidade. Referência: Vulcan, Tramontina, Plasmatic, Sanremo ou de qualidade superior.</t>
  </si>
  <si>
    <t>Balde em material plástico Oval, polietileno de alta densidade, alta resistência a impacto, paredes e fundo reforçados, reforço no encaixe da alça, cor preta, capacidade 14 litros. Preto, REDONDO. Referência: Vulcan, Tramontina, Plasmatic, Sanremo ou de qualidade superior.</t>
  </si>
  <si>
    <t>Desentupidor de Pia, feito em polipropileno e borracha. Aprox. 18cm x11,5cm, x 11,5cm. Referência: Noviça, Sanremo, Tramontina ou de qualidade superior.</t>
  </si>
  <si>
    <t>Desentupidor de Vaso Sanitário, manual, tipo bomba. Referência: Bettanin, Vonder ou de qualidade superior.</t>
  </si>
  <si>
    <t>Disco limpador para enceradeira profissional (Mod. CL-500 de 1HP), 510mm. Referência: Bettanin, 3M, Cleaner ou de qualidade superior.</t>
  </si>
  <si>
    <t>Enxada em aço carbono, Alt.: 18,9cm, Larg.: 18.5 cm, Comp. 1,30 cm ou superior com cabo de madeira. Referência: Tramontina, Collins, Vonder ou de qualidade superior.</t>
  </si>
  <si>
    <t>Esfregadeira para tanque de lavar roupas</t>
  </si>
  <si>
    <t>Esguicho Tradicional, tipo pistola, de metal para mangueira de jardim 1/2 Alta Pressão. Refereência: Tramontina, Vonder, Garden ou de qualidade superior</t>
  </si>
  <si>
    <t>Espanador para pó, de microfibras, com cabo extensor mínimo de 40 cm, torneado e reforçado. Referência: Bralimpia, Perfect, tramontina ou de qualidade superior.</t>
  </si>
  <si>
    <t xml:space="preserve">Lixeira dupla (Coletor) de Copos descartáveis Água (200ml, capacidade de até 180 copos) e Café (50ml capacidadede até 220), em PVC. Referência: CM Design, Aldinox ou de qualidade superior. </t>
  </si>
  <si>
    <t>MOP Pó Profissional Completo, 60 cm de largura com cabo de 1,5 cm. Referência: Certec, Bralimpia, Tramontina ou de qualidade superior.</t>
  </si>
  <si>
    <t>Óculos de proteção EPI antirrisco Profissional. Referência: VOLK, Kalipso, Univest ou de qualidade superior.</t>
  </si>
  <si>
    <t>Pá coletora de lixo de plástico com cabo de 80 cm. Referência: Noviça, Tramontina, Plasútil</t>
  </si>
  <si>
    <t>Pá quadrada 10', com cabo Y de madeira, Dimensões: Alt. 24 cm x larg. 25 cm x Comp. 1 m Referência: Tramontina, Vonder, Vanga ou de qualidade superior.</t>
  </si>
  <si>
    <t>Perneira proteção roçadeira/jardinagem. Par. Referência: Brascamp, Nexus EPI, Shopbarroso, Proteloja ou de qualidade superior.</t>
  </si>
  <si>
    <t>Placa Sinalizadora " Cuidado Piso Molhado" Tipo cavalete articulado Produzidas em polipropileno de alta resistência na cor amarela que representa atenção. Aviso impresso nos dois lados da placa. Dimensões: Alt. 62 cm x Comp. 30 cm. Referência: Plasútil, Noviça e Tramontina ou de qualidade superior.</t>
  </si>
  <si>
    <t>Rodo de espuma, 40 cm de largura, com cabo em madeira de 1,5m, limpa parede, Box e vidro. Referência: Tramontina, Noviça, Bettanin ou de qualidade superior.</t>
  </si>
  <si>
    <t>Vassoura de Piaçava, com 40 cm de largura, com cabo de madeira de 1,50mt. Referância: Odin, Condor, Bettanin ou de qualidade superior.</t>
  </si>
  <si>
    <t>Vassourão de palha, com cabo de madeira de 1,50mt. Referência: Condor, Bettanin, Nylon ou de qualidade superior.</t>
  </si>
  <si>
    <t>Vassoura de teto com cabo extensor 3m</t>
  </si>
  <si>
    <t>Chaleira elétrica, 1,7L ou superior, aço inoxidável, 220v. Referência: Britânia, Cadence, Electrolux ou de qualidade superior.</t>
  </si>
  <si>
    <t>Colher grande 30 cm ou superior de Inox. Referência: Tramontina, Brinox, Fratelli.</t>
  </si>
  <si>
    <t>Descansa Copo (Porta) de Inox. Referância: Tramontina, Brinox, Forma Inox ou de qualidade superior</t>
  </si>
  <si>
    <t>Dispenser Porta copo de água, descartável, com botão de acionamento, capacidade para 100 copos, na cor Branca. Referência: Multicopo Nobre ou de qualidade superior.</t>
  </si>
  <si>
    <t>Dispenser Porta corpo de café, descartável, com botão de acionamento, capacidade para 100 copos, na cor branca. Referência: Multicopos Nobre ou de qualidade superior.</t>
  </si>
  <si>
    <t>Escova para lavagem de garrafa térmica. Referância: Top Útil, Sanremo, Plasmatic, Flash Limp.</t>
  </si>
  <si>
    <t>Garrafa térmica 1.8L, bomba de pressão, Inox, Inquebrável. Referência: Termolar, Soprano, Invicta ou de qualidade superior.</t>
  </si>
  <si>
    <t>Garrafa térmica 1L, bomba de pressão, Inox, Inquebrável. Referência: Termolar, Soprano, Invicta ou de qualidade superior.</t>
  </si>
  <si>
    <t>Suporte para Coador de café, Alumínio, 40 cm ou superior. Referência: Vigor, São Jorge, Brinox ou de qualidade superior.</t>
  </si>
  <si>
    <t>Xícara para café com pires, porcelana, branco, 80ml ou superior. Referência: Oxford, Nadir, Schmidt ou de qualidade superior.</t>
  </si>
  <si>
    <t>Detergente líquido para extratoras de estofados e carpetes - limpador concentrado de baixa espumação, PH entre 2.5 e 4.0, proporção de diluição entre 1:40 e 1:60 (1 litro de água para cada 25 ml de detergente ou 1 litro de água para 17ml de detergente). Referência: Ypê, Veja, Bombril ou de qualidade superior.</t>
  </si>
  <si>
    <t>Desodorizador de ambiente, apresentação aerosol, livre de CFC, com fragrância</t>
  </si>
  <si>
    <t>Detergente líquido, concentrado, biodegradável, neutro, indicado para remoção de gorduras e sujidades em geral de pisos, paredes. Galão: 5 litros. Referância: Ypê</t>
  </si>
  <si>
    <t>Detergente líquido, concentrado, biodegradável, neutro, acondicionado em frasco de 500 ml, indicado para remoção de gorduras e sujidades em geral de pisos, paredes e utensílios. Referência: Ypê, Veja.</t>
  </si>
  <si>
    <t>Escova para lavar roupa, plástico multiuso. Referênci: Noviça</t>
  </si>
  <si>
    <t>Esponja de lã de aço. Referência Bombril, Assolan ou de melhor qualidade. Embalagem: 3 unidades.</t>
  </si>
  <si>
    <t>Esponja sintética, dupla face, um lado em espuma poliuretano e outro em fibra sintética abrasiva, dimensões 100 x 70 x 20 mm, com variação de +/- 10 mm. Referência Scoth Brite, 3M ou de melhor qualidade. Referência: Scotch-Brite, Bombril, Assolan ou de melhor qualidade. Embalagem: 3 unidades</t>
  </si>
  <si>
    <t>Limpa alumínio, para a desoxidação e limpeza de janelas, portas, pisos, superfícies, barras, canos e outras peças em alumínio; apresentação líquida, isento de metais pesados. Ph 8,5 - 9,0, Solubilidade em água completa, odor leve. Referência: Magic Brilho, Aqualiv ou de qualidade superior. Frasco 500ml</t>
  </si>
  <si>
    <t>Loção limpa vidros, antiembaçante, fragrância suave. Galão 5 litros. Referência: Veja, Urca, Limpol ou de qualidade superior</t>
  </si>
  <si>
    <t>Limpador multi uso instantâneo, acondicionado em embalagem plástica de 500 ml com bico dosador, com 3 ações: limpa, desengordura e perfuma, nas fragrâncias floral, campestre, lavanda e laranja. Referência: Veja, Ypê, Cif ou de qualidade superior.</t>
  </si>
  <si>
    <t>Lustra móveis a base de silicone, repelente de umidade e poeira que permita um brilho seco, loção perfurmada. Frasco de 500 ml. Referência: Destac, Ypê, Bombril, Veja ou de qualidade superior</t>
  </si>
  <si>
    <t>Luvas de látex natural, tamanho P, M, G, forrada, formato anatômico, palma antiderrapante, espessura 0,55 mm, cano longo. Embalagem: Par. Referência Scoth Brite, 3M ou de melhor qualidade.</t>
  </si>
  <si>
    <t>Pano de chão, tipo saco, de algodão alvejado, 180g, alta absorção, limpeza de piso, tamanho mínimo: 50x90cm</t>
  </si>
  <si>
    <t>Pano de pia, super absorvente, 29x29, Referência: Scoth Brite ou de qualidade superior.</t>
  </si>
  <si>
    <t>Flanela em tecido, 100% algodão, cor branca, medida mínima 38 x 58, com acabamento nas bordas, extra-macia, para multisuperfícies. Referência: Bombril, Assolan, 3M ou de melhor qualidade</t>
  </si>
  <si>
    <t>Pano para limpeza, 35x35, multiuso de microfibra. Referência: Scoth Brite, 3M ou de qualidade superior.</t>
  </si>
  <si>
    <t>Pasta para limpeza multiuso. Referência: Pasta Cristal Rosa, Urca ou de qualidade superior</t>
  </si>
  <si>
    <t>Pastilhas (ADESIVO) sanitárias, bactericidas, perfumadas. Embalagem: 3 adesivos. Referência: Pato Purific, Harpic ou de qualidade superior.</t>
  </si>
  <si>
    <t>Querosene, 100% hidrocarboneto alifático, 1L. Referência: Supremo, Bufalo, França ou de qualidade superior.</t>
  </si>
  <si>
    <t>Sabão em barra, 200g cada unidade, glicerinado, barra sólida translucida, densidade (0 25°C), soluvel em água. Embalagem com 5 unidades. Referência: Ypê, Assim, Minuano ou de qualidade superior.</t>
  </si>
  <si>
    <t>Sabão em pó, com tenso ativo biodegradável, perfumado, acondicionado em pacotes de 1 kg, Composição química: tensoativo aniônico, tamponantes, coadjuvantes, sinergista, corantes, enzimas, branqueador óptico, essência, água, alvejante, carga e demais componentes. Embalagem 1kg. Referência: OMO, Brilhante, Assim ou de qualidade superior.</t>
  </si>
  <si>
    <t>Palha de aço nº 01 , pacote com 01 unidade</t>
  </si>
  <si>
    <t>Saponáceo Cremoso multiuso 300 ml. Referência: Ypê, Cif ou de qualidade Superior</t>
  </si>
  <si>
    <t>Soda Cáustica, 1k, uso doméstico para a desobstrução de encanamentos e sumidouros. Referência: Sol, Indaiá, Bradoc ou de qualidade superior.</t>
  </si>
  <si>
    <t>Tela desodorizadora para mictório, Tela Odorizadora para Mictório com Pedra Neutralizadora, Cor: Tela Branca / Refil Azul, Composição Química: Cloro metil isotiazolinona, sayacthyl morpholinium ethosulfate, tensoativo, coadjuvantes, corante e essência. Referência: Scott, Elite ou de qualidade superior.</t>
  </si>
  <si>
    <t>Dispensador papel toalha interfolhas em plástico ABS. Branco. Referência: Kleenex, Softpapel, Elite ou de melhor qualidade.</t>
  </si>
  <si>
    <t>Dispensador para sabonete líquido / álcool em gel, de plástico ABS, capacidade mínima do reservatório 800 ml. Branco. Referência: Premisse, Vonder, Brinox ou de qualidade superior.</t>
  </si>
  <si>
    <t>Dispenser de Álcool em Gel para mesa, transparente, tipo pump, capacidade 500ml. Referência: Sanremo, Tramontina, Brinox ou de qualidade superior.</t>
  </si>
  <si>
    <t>Álcool Etílico 70%, em Gel, para mãos, de ação anti-séptica, instantânea e sem enxague em Gel, hidratado, na forma física gelatinosa, hipoalergênico, atóxico, secagem rápida, contendo hidratante, espessante e com Ph neutro, levemente perfumado (aloe vera), para reposição em embalagem de 800 ml própria para dispenseres serem disponibilizados pela empresa. Galão: 5 Litros. Referência: Da Ilha, Itajá, Tupi.</t>
  </si>
  <si>
    <t>Papel higiênico, boa qualidade, 100% fibra celulósica, folha dupla, macio perfumado, picotado, cor branca, gramatura de 32 a 34 gramas /metro quadrado, rolo com 30 metros de comprimento por 10 cm de largura. Fardo 64 rolos. Referência: Neve, Duetto ou de qualidade superior.</t>
  </si>
  <si>
    <t>Papel toalha interfolhada, folha dupla, extra branco, duas dobras, gofrado e de alta qualidade, material puro celulose 100% virgem, não possuir odor desagradável, altamente absorvente e resistente à umidade, medindo no mínimo 22X20,7cm. Fardo  contendo 1.000 folhas. Referência: Delicatto, Scott, Elite ou de qualidade superior.</t>
  </si>
  <si>
    <t>Sabonete líquido (gel) concentrado perfumado, com emoliente, para saboneteira, perolizado, bactericida, com aroma, formulação com substâncias cosméticas de PH similar ao da pele, não provocando irritações. Embalagem 5 litros. Referência: Dove, Palmolive, Gramado ou de qualidade superior.</t>
  </si>
  <si>
    <t>ESCRITORIO REGIONAL 3 - ANATEL</t>
  </si>
  <si>
    <t>CORRETA SOLUCOES PRESTADORA DE SERVICOS LTDA</t>
  </si>
  <si>
    <t>O objeto da presente licitação é a prestação dos serviços comunse contínuos de limpeza e conservação nas instalações da Sede da Gerência Regional da Anatel no Estado do Paraná - GR03, conforme condições, quantidades e exigências estabelecidas no Edital e seus anexos.</t>
  </si>
  <si>
    <t>SERVENTE/ENCARREGADO</t>
  </si>
  <si>
    <t>PORTO SERVICOS LTDA</t>
  </si>
  <si>
    <t>PAZ LIMPEZA PROFISSIONAL LTDA</t>
  </si>
  <si>
    <t>Contratação de serviços continuados de limpeza, asseio, conservação, com disponibilização de mão de obra em regime de dedicação exclusiva, fornecimento de materiais, utensílios e equipamentos. Serviços a serem executados no âmbito da Superintendência Federal de Agricultura e Pecuária no Paraná (SFA-PR/MAPA), Sede e Unidades Desconcentradas.</t>
  </si>
  <si>
    <t>Contratação de empresa especializada na prestação de serviços continuados de limpeza e conservação, com adicional de copeiragem, com regime de dedicação exclusiva de mão de obra, fornecimento de materiais,utensílios e equipamentos. Serviços a serem executados na Sede do Conselho Regional de Farmácia do Estado do Paraná (CRF-PR), em Curitiba, cujas especificações constam no Termo de Referência.</t>
  </si>
  <si>
    <t>BIOLIMP LIMPEZA E CONSERVACAO LTDA</t>
  </si>
  <si>
    <t>CONSELHO REGIONAL DE FARMACIA - PR</t>
  </si>
  <si>
    <t xml:space="preserve"> CONSELHO REGIONAL DE EDUCACAO FISICA 9ª - PR</t>
  </si>
  <si>
    <t>CDS SERVICOS TERCEIRIZADOS LTDA</t>
  </si>
  <si>
    <t>SERVENTE/COPEIRA</t>
  </si>
  <si>
    <t>Contratação de Serviços contínuos de recepção, manutenção predial preventiva e corretiva, limpeza, asseio, copeiragem e conservação, com a disponibilização de mão de obra na sede do CREF9/PR, conforme este edital e seus anexos.</t>
  </si>
  <si>
    <t>-</t>
  </si>
  <si>
    <t>Média (4 resultados)</t>
  </si>
  <si>
    <t>Nº Item Relatório</t>
  </si>
  <si>
    <t>DVP</t>
  </si>
  <si>
    <t>Média (3 resultados)</t>
  </si>
  <si>
    <t>Carro para transporte de lixo, com 04 rodas e capacidade mínima 500kg, com sistema de direção manobra.</t>
  </si>
  <si>
    <t>Escada de abrir (em V), em alumínio, 9 degraus, pés antiderrapantes, sapatas de borracha. Referência: Tramontina, Botafogo, Vonder ou de qualidade superior</t>
  </si>
  <si>
    <t>Média (4 pesquisa internet)</t>
  </si>
  <si>
    <t>Quantidade</t>
  </si>
  <si>
    <t>Lim. Min</t>
  </si>
  <si>
    <t>Lim. Máx</t>
  </si>
  <si>
    <t>Média Inicial</t>
  </si>
  <si>
    <t>Facão aço carbono 18 polegadas com cabo polipropileno / madeira. Alt. 2,3 cm x Larg. 7,2 cm x  Comp. 58,1 cm. Referência: Tramontina, Vonder ou de qualidade superior.</t>
  </si>
  <si>
    <t>Lima para enxada 8' polegadas com cabo. Referência: Tramontina, KF, Worker ou de qualidade superior.</t>
  </si>
  <si>
    <t>Bule 2L, aço inox. Referência: Tramontina, Continental, Fortaleza ou de qualidade superior.</t>
  </si>
  <si>
    <t>Copos vidro liso para água, suco ou leite (300ml) ou superior. Referância: Nadir, Majestic, triângulo ou de qualidade superior.</t>
  </si>
  <si>
    <t>Enceradeira industrial, modelo de referência CL 500 export Sales Cleaner HP 1, 110/220v (CONFORME NECESSIDADE DELEGACIA);</t>
  </si>
  <si>
    <t>Critério</t>
  </si>
  <si>
    <t>UG 413004
90003/2025</t>
  </si>
  <si>
    <t>UG 130070
90006/2025</t>
  </si>
  <si>
    <t>UG 135028
90018/2024</t>
  </si>
  <si>
    <t>UG 926647
90010/2024</t>
  </si>
  <si>
    <t>Valor Total Estimado</t>
  </si>
  <si>
    <t>UG 389454
90015/2024</t>
  </si>
  <si>
    <t>Nº de postos</t>
  </si>
  <si>
    <t>Quantidade Individual Anual</t>
  </si>
  <si>
    <t>Quantidade Total Anual</t>
  </si>
  <si>
    <t>Observação</t>
  </si>
  <si>
    <t>Valor Total 
Estimado</t>
  </si>
  <si>
    <t>BALDE 12L</t>
  </si>
  <si>
    <t>BALDE 14L</t>
  </si>
  <si>
    <t>AÇUCAREIRO</t>
  </si>
  <si>
    <t>CATMAT somente vermelho e azul para 14L</t>
  </si>
  <si>
    <t>BORRIFADOR</t>
  </si>
  <si>
    <t>FACÃO</t>
  </si>
  <si>
    <t>DESENTUPIDOR PIA</t>
  </si>
  <si>
    <t>DESENTUPIDOR VASO</t>
  </si>
  <si>
    <t>ENXADA</t>
  </si>
  <si>
    <t>ESFREGADEIRA TANQUE</t>
  </si>
  <si>
    <t>LUVA COURO</t>
  </si>
  <si>
    <t>ENCERADEIRA DISCO</t>
  </si>
  <si>
    <t>PRENDEDOR</t>
  </si>
  <si>
    <t>LIXEIRA COPOS</t>
  </si>
  <si>
    <t>MOP PÓ COMPLETO</t>
  </si>
  <si>
    <t>EPI OCULOS</t>
  </si>
  <si>
    <t>PA LIXO</t>
  </si>
  <si>
    <t>PA LIXO EXTERNA</t>
  </si>
  <si>
    <t>EPI PERNEIRA</t>
  </si>
  <si>
    <t>PLACA SINALIZADORA</t>
  </si>
  <si>
    <t>EPI PROTETOR FACIAL</t>
  </si>
  <si>
    <t>VASSOURA EXTERNA</t>
  </si>
  <si>
    <t>BANDEJA PLASTICA</t>
  </si>
  <si>
    <t>CHALEIRA ELÉTRICA</t>
  </si>
  <si>
    <t>CHALEIRA INOX 3L</t>
  </si>
  <si>
    <t>COPOS VIDRO</t>
  </si>
  <si>
    <t xml:space="preserve">DESCANSA COPO </t>
  </si>
  <si>
    <t>DISPENSER COPO ÁGUA</t>
  </si>
  <si>
    <t>DISPENSER COPO CAFÉ</t>
  </si>
  <si>
    <t>ESCOVA GARRAFA TÉRMICA</t>
  </si>
  <si>
    <t>GARRAFA TÉRMICA 1,8L</t>
  </si>
  <si>
    <t>GARRAFA TÉRMICA 1L</t>
  </si>
  <si>
    <t>LEITEIRA 1,5L</t>
  </si>
  <si>
    <t>COADOR SUPORTE PLASTICO</t>
  </si>
  <si>
    <t>COADOR SUPORTE ALUMINIO</t>
  </si>
  <si>
    <t>ESPANADOR</t>
  </si>
  <si>
    <t>EXTENSÃO ELÉTRICA 5M</t>
  </si>
  <si>
    <t>FUNIL PLASTICO</t>
  </si>
  <si>
    <t>MANGUEIRA KIT ENGATE RÁPIDO</t>
  </si>
  <si>
    <t>LIMA ENXADA</t>
  </si>
  <si>
    <t>LIXEIRA 100L</t>
  </si>
  <si>
    <t>RODO ESPUMA 40CM</t>
  </si>
  <si>
    <t>RODO DUPLO 40CM</t>
  </si>
  <si>
    <t>RODO DUPLO 60CM</t>
  </si>
  <si>
    <t>SUPORTE FIBRA DE LIMPEZA</t>
  </si>
  <si>
    <t>VASSOURA NYLON 40CM</t>
  </si>
  <si>
    <t>VASSOURA PLUMADA 40CM</t>
  </si>
  <si>
    <t>VASSOURA PIAÇAVA 40CM</t>
  </si>
  <si>
    <t>VASSOURA TETO</t>
  </si>
  <si>
    <t>BANDEJA INOX</t>
  </si>
  <si>
    <t>BULE INOX 2L</t>
  </si>
  <si>
    <t>COADOR PANO</t>
  </si>
  <si>
    <t>COLHER 30CM</t>
  </si>
  <si>
    <t>JARRA VIDRO</t>
  </si>
  <si>
    <t>XICARA 200ML</t>
  </si>
  <si>
    <t>Extensão elétrica, Certificado pelo INMETRO: cabo flexível PP Certificado NBR NM 247-5 e tomada tripolares padrão ABNT NBR 14136 (10A ou 20A - compatível com os equipamentos (aspirador, enceradeira, Lavadora de Alta pressão e Extratora), Carga Mínima Suportada: 1500w, de 5mts.</t>
  </si>
  <si>
    <t xml:space="preserve">DVP </t>
  </si>
  <si>
    <t>Não é possível fazer a pesquisa para 5 metros ou por metro. O item é de 50m e o valor da pesquisa foi dividido por 50 e multiplicado por 5m.</t>
  </si>
  <si>
    <t>Média (4 pesquisas internet)</t>
  </si>
  <si>
    <t>Não foi possivel localizar item idêntico no CATMAT.</t>
  </si>
  <si>
    <t>Lixeira 60L, tampa basculante, cores variadas (conforme necessidade da Unidade). Dimensões aproximadas: 41 cm x 31 cm x 74 cm. Referência: Sanremo, Tramontina, Atlas.</t>
  </si>
  <si>
    <t>MANGUEIRA 200 M</t>
  </si>
  <si>
    <t>MANGUEIRA 60 M</t>
  </si>
  <si>
    <t>Mangueira trançada reforçada ½ polegada, 200 metros, anti-torção, super flexível. Referência: Perflex, Tramontina, Duraflex.</t>
  </si>
  <si>
    <t>Não é possível fazer a pesquisa para 200 metros. Foi utilizado o valor por metro.</t>
  </si>
  <si>
    <t>Mangueira trançada reforçada ½ polegada, 60 metros, anti-torção, super flexível. Referência: Perflex, Tramontina, Duraflex.</t>
  </si>
  <si>
    <t>MANGUEIRA ESGUICHO METAL</t>
  </si>
  <si>
    <t>Média (3 pesquisas internet)</t>
  </si>
  <si>
    <t>Suporte para fibras limpeza, articulado, rosca universal, com cabo de alumínio min. 1,4m. Referência: Bralimpia</t>
  </si>
  <si>
    <t xml:space="preserve">Kit Esguicho plástico engate rápido + conectores (macho + fêmea) para mangueira de jardim. Referência: Tramontina, Sanremo ou de qualidade superior. </t>
  </si>
  <si>
    <t>VASSOURAO PALHA</t>
  </si>
  <si>
    <t>Escova para vaso sanitário, com suporte plástico. Referência: Tramontina, noviça, Sanremo ou de qualidade superior.</t>
  </si>
  <si>
    <t>Xícara Material: Porcelana, Tipo: Café, Cor: Branca, Capacidade: 200 ML, Características Adicionais: Com Pires</t>
  </si>
  <si>
    <t>ESCOVA SANITÁRIA</t>
  </si>
  <si>
    <t>Vassoura de nylon, 40 cm de largura, com cabo longo em madeira plastificada. Referência: Bettanin, Condor, Noviça ou de qualidade superior.</t>
  </si>
  <si>
    <t>Rodo de plástico com perfil duplo, 40 cm de largura, com cabo longo em madeira plastificada. Referência: Condor, Tramontina, Sanremo ou de qualidade superior.</t>
  </si>
  <si>
    <t>Rodo de plástico com perfil duplo, 60 cm de largura, com cabo longo em madeira plastificada, limpeza de chão. Referência: Condor, Tramontina, Sanremo ou de qualidade superior.</t>
  </si>
  <si>
    <t>Vassoura de pêlo/plumada com 40 cm de largura, com cabo longo em madeira plastificada. Referência: Condor, Bettanin, Odim ou de qualidade superior.</t>
  </si>
  <si>
    <t>KIT para Limpeza de vidros, contendo: 1 Extensão telescópica 70 a 140 cm, 1 Cabo de fixação, 2 guias removíveis de 25 e 35cm, 1 raspador de segurança com 5 lâminas, 1 lavador de vidro 35cm, 1 luva para lavador de 35 cm, 1 lâmina de silicone de 91 cm. Modelo de Referência Bralimpia KT901</t>
  </si>
  <si>
    <t>Não é possível fazer a pesquisa para 60 metros. Foi utilizado o valor por metro.</t>
  </si>
  <si>
    <t>Descrição Resumida</t>
  </si>
  <si>
    <t>Nº Item</t>
  </si>
  <si>
    <t>Nº Item Relatório Pesquisa de Preços</t>
  </si>
  <si>
    <t>Nome da UASG</t>
  </si>
  <si>
    <t>Ano</t>
  </si>
  <si>
    <t>Grupo</t>
  </si>
  <si>
    <t>Cargo</t>
  </si>
  <si>
    <t>Objeto da Licitação</t>
  </si>
  <si>
    <t>REPUBLICAÇÃO DO PREGÃO 90008/20024 COM RETIFICAÇÕES p/Contratação de prestação de serviços contínuos de empresaespecializada na prestação de serviços terceirizados de limpeza e conservação, através de servente de limpeza cumulado com serviços de copeira a serem executados com dedicação exclusiva de mão de obra, incluindo equipamentos, uniformes e EPI S, englobando o fornecimento sob demanda de materiais de limpeza, para as sedes do CorePR Curitiba, Centro e Cristo Rei</t>
  </si>
  <si>
    <t>Custos Indiretos</t>
  </si>
  <si>
    <t>Lucro</t>
  </si>
  <si>
    <t>Empresa</t>
  </si>
  <si>
    <t>Dados Vencedor Licitação</t>
  </si>
  <si>
    <t>Média</t>
  </si>
  <si>
    <t>ÁGUA SANITÁRIA</t>
  </si>
  <si>
    <t>ÁLCOOL 70</t>
  </si>
  <si>
    <t>DESINFETANTE</t>
  </si>
  <si>
    <t>DETERGENTE EXTRATORA</t>
  </si>
  <si>
    <t>DESODORIZADOR</t>
  </si>
  <si>
    <t>DETERGENTE NEUTRO</t>
  </si>
  <si>
    <t>ESCOVA ROUPAS</t>
  </si>
  <si>
    <t>ESPONJA DUPLA FACE</t>
  </si>
  <si>
    <t>LIMPA ALUMINIO</t>
  </si>
  <si>
    <t>LIMPA VIDROS</t>
  </si>
  <si>
    <t>LUSTRA MÓVEIS</t>
  </si>
  <si>
    <t>PANO MICROFIBRA</t>
  </si>
  <si>
    <t>QUEROSENE</t>
  </si>
  <si>
    <t>SABÃO BARRA</t>
  </si>
  <si>
    <t>SABÃO EM PÓ</t>
  </si>
  <si>
    <t>CERA LÍQUIDA</t>
  </si>
  <si>
    <t>SACO LIXO 100L</t>
  </si>
  <si>
    <t>SAPONÁCEO CREMOSO</t>
  </si>
  <si>
    <t>SODA CÁUSTICA</t>
  </si>
  <si>
    <t>Saponáceo em pó com detergente</t>
  </si>
  <si>
    <t>REFIL MOP (60cm x 12cm) Microfibra Referência: Certec, Bralimpia, Tramontina ou de qualidade superior.</t>
  </si>
  <si>
    <t>Alcool Isopropilico</t>
  </si>
  <si>
    <t>SAPONÁCEO PÓ</t>
  </si>
  <si>
    <t>ALCOOL ISOPROPILICO</t>
  </si>
  <si>
    <t>Galão de 5l</t>
  </si>
  <si>
    <t>Embalagem de 1l</t>
  </si>
  <si>
    <t>Frasco 360ml</t>
  </si>
  <si>
    <t>Frasco 500ml</t>
  </si>
  <si>
    <t>Unidade</t>
  </si>
  <si>
    <t>ESPONJA AÇO</t>
  </si>
  <si>
    <t>Embalagem com 3 unidades</t>
  </si>
  <si>
    <t>Esponja de Fibra 25x10x8, limpeza de uso geral verde ou branca. Referência: Bombril, Assolan, 3M ou de melhor qualidade</t>
  </si>
  <si>
    <t>LIMPADOR MULTIUSO</t>
  </si>
  <si>
    <t>Limpador Limpeza Pesada (Super Clean / Removex / similar). Embalagem de 5 litros.</t>
  </si>
  <si>
    <t>LIMPADOR PESADO</t>
  </si>
  <si>
    <t>LUVAS</t>
  </si>
  <si>
    <t>Embalagem com 1 par</t>
  </si>
  <si>
    <t>PANO DE CHÃO</t>
  </si>
  <si>
    <t>PANO DE PIA</t>
  </si>
  <si>
    <t>PANO DE PRATO</t>
  </si>
  <si>
    <t>PANO FLANELA BRANCA ALGODÃO</t>
  </si>
  <si>
    <t>Embalagem de 500g</t>
  </si>
  <si>
    <t>PASTILHAS SANITÁRIO</t>
  </si>
  <si>
    <t>Embalagem com 3 adesivos</t>
  </si>
  <si>
    <t>Embalagem com 5 unidades</t>
  </si>
  <si>
    <t>Embalagem de 1kg</t>
  </si>
  <si>
    <t>AMACIANTE ROUPAS</t>
  </si>
  <si>
    <t>Embalagem 2l</t>
  </si>
  <si>
    <t>PALHA DE AÇO</t>
  </si>
  <si>
    <t>Embalagem com 100 Unidades</t>
  </si>
  <si>
    <t>Frasco 300ml</t>
  </si>
  <si>
    <t>TELA MICTORIO</t>
  </si>
  <si>
    <t>Frasco 300g</t>
  </si>
  <si>
    <t>Embalagem 500ml</t>
  </si>
  <si>
    <t>Unidade de Medida</t>
  </si>
  <si>
    <t>Valor Total 
Estimado Mensal</t>
  </si>
  <si>
    <t>Água sanitária, de uso geral, alvejante, desinfetante e bactericida, com o teor de cloro ativo entre 2,0% a 2,5% p/p durante o prazo de validade. Referência: QBoa, Ypé</t>
  </si>
  <si>
    <t>Álcool etílico hidratado,70º INPM, contendo em sua formulação desnaturante (benzoato de denatônio), especialmente indicado para limpeza de vidros, fórmicas, pisos e azulejos etc. Composição: álcool etílico, desnaturante, corante, essência e veículo. De acordo com as normas vigentes da ANVISA e ABNT. Referência: Da Ilha, Itajá, Tupi.</t>
  </si>
  <si>
    <t>Quantidade Mensal</t>
  </si>
  <si>
    <t>Quantidade Anual</t>
  </si>
  <si>
    <t>Média (4 preços internet)</t>
  </si>
  <si>
    <t xml:space="preserve">	Amaciante líquido para artigos têxteis. Referência: Monbijou/Ypê/Confort.</t>
  </si>
  <si>
    <t>Desinfetante líquido, com ação germicida, bactericidas em meio aquoso, para uso geral. Superconcentrado. Referância: Ypê, Veja ou de qualidade superior.</t>
  </si>
  <si>
    <t>Cera líquida, de proteção e resistência prolongada a pisos laváveis e pisos com grande tráfego, com alto brilho, antiderrapante, incolor e brilhante, fragrância.</t>
  </si>
  <si>
    <t>Embora o relatório traga como Unidade de Fornecimento Litro, as propostas se referem a galão de 5l.</t>
  </si>
  <si>
    <t>Borrifador pulverizador, manual, com gatilho, multipray, capacidade para 500ml. Referência: Perfect, Vonder, Sanremo ou de qualidade superior.</t>
  </si>
  <si>
    <t>Pesquisa apenas para 1 unidade. Valor calculado proporcionalmente para embalagem com 3 unidades.</t>
  </si>
  <si>
    <t>Pano de prato, branco, 100% algodão, absorvente, aproximadamente 45x65cm.</t>
  </si>
  <si>
    <t>SACO LIXO 020L</t>
  </si>
  <si>
    <t>SACO LIXO 040L</t>
  </si>
  <si>
    <t>DISPENSER PAPEL TOALHA</t>
  </si>
  <si>
    <t>DISPENSER SABONETE LÍQUIDO</t>
  </si>
  <si>
    <t>DISPENSER ÁLCOOL GEL</t>
  </si>
  <si>
    <t>ÁLCOOL 70% MÃOS</t>
  </si>
  <si>
    <t>PAPEL HIGIÊNICO</t>
  </si>
  <si>
    <t>PAPEL TOALHA</t>
  </si>
  <si>
    <t>SABONETE LÍQUIDO</t>
  </si>
  <si>
    <t>Galão 5L</t>
  </si>
  <si>
    <t>Fardo com 64 rolos</t>
  </si>
  <si>
    <t>Fardo com 1000 folhas</t>
  </si>
  <si>
    <t>MOP PÓ REFIL</t>
  </si>
  <si>
    <t>FIBRA LIMPEZA</t>
  </si>
  <si>
    <t>PASTA LIMPEZA</t>
  </si>
  <si>
    <t>Saco plástico para lixo, cores variadas (CONFORME NECESSIDADE DA UNIDADE), com capacidade para 20 LITROS, 10 micras. Embalagem com 100 unidades. Referência: Sanremo ou de qualidade superior</t>
  </si>
  <si>
    <t>Saco plástico para lixo, cores variadas (CONFORME NECESSIDADE DA UNIDADE), com capacidade para 40 LITROS, 10 micras. Pacote com 100 unidades. Referência: Sanremo ou de qualidade superior</t>
  </si>
  <si>
    <t>Saco plástico para lixo, cores variadas (CONFORME NECESSIDADE DA UNIDADE), com capacidade para 60 LITROS, alta resistência, 10 micras. Pacote com 100 unidades. Referência: Sanremo ou de qualidade superior</t>
  </si>
  <si>
    <t>Saco plástico para lixo, cores variadas (CONFORME NECESSIDADE DA UNIDADE), com capacidade para 100 litros, alta resistência, 10 micras. Embalagem com 100 unidades. Referência: Sanremo ou de qualidade superior.</t>
  </si>
  <si>
    <t>VALOR TOTAL ESTIMADO UNIFORMES</t>
  </si>
  <si>
    <t>VALOR TOTAL ESTIMADO INSUMOS</t>
  </si>
  <si>
    <t>VALOR TOTAL HIGIENE PESSOAL</t>
  </si>
  <si>
    <t>Uniformes</t>
  </si>
  <si>
    <t>Utensílios</t>
  </si>
  <si>
    <t>Insumos</t>
  </si>
  <si>
    <t>Higiene Pessoal</t>
  </si>
  <si>
    <t>Depreciação Meses</t>
  </si>
  <si>
    <t>Valor Unitário Estimado Mensal Depreciação</t>
  </si>
  <si>
    <t>Valor Total Estimado Mensal Depreciação</t>
  </si>
  <si>
    <t>Valor Total Estimado Anual Depreciação</t>
  </si>
  <si>
    <t>Qtde</t>
  </si>
  <si>
    <t>Custos Estimado Manutenção Equipamentos</t>
  </si>
  <si>
    <t>TOTAL ESTIMADO VALOR DE EQUIPAMENTOS</t>
  </si>
  <si>
    <t>CUSTO CONTRATUAL ESTIMADO ANUAL</t>
  </si>
  <si>
    <t>Açucareiro com tampa e colher de inox. Medidas aproximadas: Diâmetro 9cm x Alt. 8,5cm. Referência: Brinox, Tramontina, Fratelli ou de qualidade superior.</t>
  </si>
  <si>
    <t>Bandeja para servir bebidas, aço inox, aproximadamente 42cmx30cm. Referência: Brinox, Tramontina, Lumi ou de qualidade superior.</t>
  </si>
  <si>
    <t>Bandeja plástica, preferencialmente branca, medidas aproximadas 48x32x2,5 cm. Referência: Plastil, Tramontina, Sanremo ou de qualidade superior.</t>
  </si>
  <si>
    <t>Chaleira, aço inox, capacidade 3 litros. Referência: Tramontina, Continental, Fortaleza ou de qualidade superior.</t>
  </si>
  <si>
    <t>Coador de Pano para café, 100% Algodão com cabo em madeira, diâmetro aproximado 20 cm. Referência: Esperança, Redomma, Rabito ou de qualidade superior.</t>
  </si>
  <si>
    <t>Porta Coador, de plástico, para Filtro de Papel nº 103</t>
  </si>
  <si>
    <t>Proteção facial. Referência: 3M, Libus, Plastcor ou de qualidade superior.</t>
  </si>
  <si>
    <t xml:space="preserve">Funil Plástico nº 5. Dimensões aproximadas: Diâmetro 19 cm, Alt. 20 cm, Alt. Ponta de funil 8,5 cm. Referência: Sanremo, Tramontina, Artplastic ou de qualidade superior. </t>
  </si>
  <si>
    <t>Jarra de vidro para servir de água, 1L, vidro. Referência: Lyor, Fratelli, Brand Slim ou de qualidade superior.</t>
  </si>
  <si>
    <t>KIT LIMPA VIDROS 9m</t>
  </si>
  <si>
    <t>KIT LIMPA VIDROS 1,4m</t>
  </si>
  <si>
    <t>Kit de Limpeza de Vidros, contendo  LAVADOR, com luva de acrílico e um LIMPADOR de vidros, com guia de metal e lâmina de borracha.+ Extensor 9m. Referência Bralimpia CB250 e EX900.</t>
  </si>
  <si>
    <t>Leiteira Profissional 1.5L com tampa ou com maior capacidade de litragem, aproximadamente 20 cm. Referência: Vigor, São Jorge, Tramontina ou de qualidade superior</t>
  </si>
  <si>
    <t>LIXEIRA 015L</t>
  </si>
  <si>
    <t>LIXEIRA 060L</t>
  </si>
  <si>
    <t>Lixeira, 15L, cores variadas (conforme necessidade da Unidade), Plástico, cilindrica, sem tampa, dimensões aproximadas: alt. 33 cm x Larg/Diam. 24 cm. Referência: Lar Plásticos, Sanremo, Trilha</t>
  </si>
  <si>
    <t>Lixeira 100L, tampa basculante, cores variadas (conforme necessidade da Unidade), Dimensões aproximadas: 52 cm x 38 cm x 92 cm. Referência: Sanremo, Tramontina, Brinox.</t>
  </si>
  <si>
    <t>Luva de couro, uso geral, par. Referência: Arclan, Tramontina, Vonder.</t>
  </si>
  <si>
    <t>Pregador De Roupa Material: Madeira , Modelo: Modelo Em "I" , Características Adicionais: Com Mola. (Dúzia)</t>
  </si>
  <si>
    <t>Rastelo (vassoura jardinagem), 26 dentes ou superior, cabeça com 60 cm ou superiorde metal. Utilizado na varrição para coleta de detritos. Referência: Fasmatil, Tramontina, Vonder ou de qualidade superior.</t>
  </si>
  <si>
    <t>XICARA 080ML</t>
  </si>
  <si>
    <t>VALOR TOTAL ESTIMADO UTENSÍLIOS (ANUAL)</t>
  </si>
  <si>
    <t>SACO LIXO 060L</t>
  </si>
  <si>
    <t>Equipamentos (Depreciação + manutenção)</t>
  </si>
  <si>
    <t>Contrato Total</t>
  </si>
  <si>
    <t>Custo Total Anual Estimado</t>
  </si>
  <si>
    <t>Componente</t>
  </si>
  <si>
    <t>SERVENTE / SERVENTE VIDROS / ENCARREGADO / ROÇADOR</t>
  </si>
  <si>
    <t>Ferramenta de Pesquisa de Preços Portal de Compras - Aquisição de Equipamentos</t>
  </si>
  <si>
    <t>Planilhas Terceirização c/ equipamentos</t>
  </si>
  <si>
    <t>Ferramenta de Pesquisa de Preços Portal de Compras - Aquisição de Uniformes</t>
  </si>
  <si>
    <t>Planilhas Terceirização c/ uniformes</t>
  </si>
  <si>
    <t>Valor Unit. 
Estimado</t>
  </si>
  <si>
    <t>Valor Unitário Estimado Final</t>
  </si>
  <si>
    <t>CUSTOS CONTRATUAIS TOTAIS ESTIMADOS
(DEPRECIAÇÃO E MANUTENÇÃO DE EQUIP)</t>
  </si>
  <si>
    <t xml:space="preserve">Valor Total Estimado
Anual </t>
  </si>
  <si>
    <t>Não foi possível localizar esfregadeira ou item similar no CATMAT. Os orçamentos são de internet e adequados ao objeto demandado.</t>
  </si>
  <si>
    <t xml:space="preserve">Valor Total 
Estimado Anual </t>
  </si>
  <si>
    <t>Total materiais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</si>
</sst>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-&quot;R$&quot;\ * #,##0.0000_-;\-&quot;R$&quot;\ * #,##0.0000_-;_-&quot;R$&quot;\ * &quot;-&quot;??_-;_-@_-"/>
    <numFmt numFmtId="165" formatCode="_-[$R$-416]\ * #,##0.00_-;\-[$R$-416]\ * #,##0.00_-;_-[$R$-416]\ * &quot;-&quot;??_-;_-@_-"/>
    <numFmt numFmtId="166" formatCode="_-[$R$-416]\ * #,##0.0000_-;\-[$R$-416]\ * #,##0.0000_-;_-[$R$-416]\ * &quot;-&quot;??_-;_-@_-"/>
    <numFmt numFmtId="167" formatCode="_-[$R$-416]\ * #,##0.000_-;\-[$R$-416]\ * #,##0.000_-;_-[$R$-416]\ * &quot;-&quot;??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1"/>
      <name val="Aptos Narrow"/>
      <family val="2"/>
      <scheme val="minor"/>
    </font>
    <font>
      <sz val="10"/>
      <color rgb="FF333333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ont="0" applyBorder="0" applyProtection="0"/>
    <xf numFmtId="0" fontId="3" fillId="0" borderId="0" applyNumberFormat="0" applyFont="0" applyBorder="0" applyProtection="0"/>
    <xf numFmtId="9" fontId="1" fillId="0" borderId="0" applyFont="0" applyFill="0" applyBorder="0" applyAlignment="0" applyProtection="0"/>
  </cellStyleXfs>
  <cellXfs count="243">
    <xf numFmtId="0" fontId="0" fillId="0" borderId="0" xfId="0"/>
    <xf numFmtId="44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justify" vertical="justify"/>
    </xf>
    <xf numFmtId="0" fontId="4" fillId="0" borderId="1" xfId="0" applyFont="1" applyBorder="1"/>
    <xf numFmtId="44" fontId="4" fillId="0" borderId="1" xfId="1" applyFont="1" applyBorder="1" applyAlignment="1">
      <alignment horizontal="center"/>
    </xf>
    <xf numFmtId="44" fontId="4" fillId="0" borderId="1" xfId="1" applyFont="1" applyBorder="1"/>
    <xf numFmtId="0" fontId="6" fillId="0" borderId="0" xfId="0" applyFont="1"/>
    <xf numFmtId="164" fontId="4" fillId="0" borderId="1" xfId="1" applyNumberFormat="1" applyFont="1" applyFill="1" applyBorder="1"/>
    <xf numFmtId="164" fontId="4" fillId="0" borderId="1" xfId="0" applyNumberFormat="1" applyFont="1" applyBorder="1"/>
    <xf numFmtId="165" fontId="0" fillId="0" borderId="0" xfId="0" applyNumberFormat="1"/>
    <xf numFmtId="44" fontId="4" fillId="0" borderId="3" xfId="1" applyFont="1" applyBorder="1"/>
    <xf numFmtId="44" fontId="4" fillId="0" borderId="4" xfId="1" applyFont="1" applyBorder="1" applyAlignment="1">
      <alignment horizontal="center"/>
    </xf>
    <xf numFmtId="44" fontId="4" fillId="0" borderId="1" xfId="1" applyFont="1" applyFill="1" applyBorder="1"/>
    <xf numFmtId="44" fontId="4" fillId="0" borderId="1" xfId="0" applyNumberFormat="1" applyFont="1" applyBorder="1"/>
    <xf numFmtId="44" fontId="4" fillId="0" borderId="9" xfId="1" applyFont="1" applyBorder="1"/>
    <xf numFmtId="0" fontId="4" fillId="0" borderId="8" xfId="0" applyFont="1" applyBorder="1"/>
    <xf numFmtId="164" fontId="4" fillId="0" borderId="2" xfId="1" applyNumberFormat="1" applyFont="1" applyFill="1" applyBorder="1"/>
    <xf numFmtId="44" fontId="4" fillId="0" borderId="2" xfId="1" applyFont="1" applyFill="1" applyBorder="1"/>
    <xf numFmtId="44" fontId="4" fillId="0" borderId="24" xfId="1" applyFont="1" applyBorder="1" applyAlignment="1">
      <alignment horizontal="center"/>
    </xf>
    <xf numFmtId="44" fontId="4" fillId="0" borderId="2" xfId="1" applyFont="1" applyBorder="1"/>
    <xf numFmtId="44" fontId="4" fillId="0" borderId="19" xfId="1" applyFont="1" applyBorder="1"/>
    <xf numFmtId="44" fontId="7" fillId="2" borderId="11" xfId="1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4" fontId="4" fillId="0" borderId="9" xfId="1" applyFont="1" applyBorder="1" applyAlignment="1">
      <alignment horizontal="center"/>
    </xf>
    <xf numFmtId="0" fontId="8" fillId="0" borderId="1" xfId="0" applyFont="1" applyBorder="1"/>
    <xf numFmtId="0" fontId="7" fillId="4" borderId="1" xfId="0" applyFont="1" applyFill="1" applyBorder="1" applyAlignment="1">
      <alignment horizontal="center" vertical="distributed"/>
    </xf>
    <xf numFmtId="44" fontId="7" fillId="4" borderId="1" xfId="1" applyFont="1" applyFill="1" applyBorder="1" applyAlignment="1">
      <alignment horizontal="center" vertical="distributed"/>
    </xf>
    <xf numFmtId="44" fontId="7" fillId="4" borderId="1" xfId="0" applyNumberFormat="1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distributed" wrapText="1"/>
    </xf>
    <xf numFmtId="0" fontId="4" fillId="0" borderId="1" xfId="0" applyFont="1" applyBorder="1" applyAlignment="1">
      <alignment horizontal="justify" vertical="distributed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0" applyNumberFormat="1" applyFont="1" applyBorder="1"/>
    <xf numFmtId="165" fontId="4" fillId="0" borderId="1" xfId="0" applyNumberFormat="1" applyFont="1" applyBorder="1"/>
    <xf numFmtId="165" fontId="4" fillId="0" borderId="1" xfId="1" applyNumberFormat="1" applyFont="1" applyFill="1" applyBorder="1"/>
    <xf numFmtId="0" fontId="4" fillId="0" borderId="1" xfId="0" applyFont="1" applyBorder="1" applyAlignment="1">
      <alignment vertical="distributed"/>
    </xf>
    <xf numFmtId="0" fontId="4" fillId="0" borderId="1" xfId="0" applyFont="1" applyBorder="1" applyAlignment="1">
      <alignment horizontal="justify" vertical="distributed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165" fontId="4" fillId="0" borderId="0" xfId="0" applyNumberFormat="1" applyFont="1"/>
    <xf numFmtId="0" fontId="4" fillId="0" borderId="1" xfId="0" applyFont="1" applyBorder="1" applyAlignment="1">
      <alignment horizontal="center" vertical="justify"/>
    </xf>
    <xf numFmtId="0" fontId="7" fillId="4" borderId="1" xfId="0" applyFont="1" applyFill="1" applyBorder="1" applyAlignment="1">
      <alignment horizontal="center" vertical="justify"/>
    </xf>
    <xf numFmtId="0" fontId="0" fillId="0" borderId="0" xfId="0" applyAlignment="1">
      <alignment horizontal="justify" vertical="distributed"/>
    </xf>
    <xf numFmtId="0" fontId="4" fillId="0" borderId="1" xfId="0" applyFont="1" applyBorder="1" applyAlignment="1">
      <alignment horizontal="justify" vertical="center"/>
    </xf>
    <xf numFmtId="0" fontId="4" fillId="3" borderId="1" xfId="0" applyFont="1" applyFill="1" applyBorder="1" applyAlignment="1">
      <alignment horizontal="justify" vertical="center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justify" vertical="justify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4" fillId="0" borderId="31" xfId="0" applyFont="1" applyBorder="1" applyAlignment="1">
      <alignment horizontal="justify" vertical="center"/>
    </xf>
    <xf numFmtId="0" fontId="4" fillId="0" borderId="31" xfId="0" applyFont="1" applyBorder="1" applyAlignment="1">
      <alignment horizontal="center" vertical="justify"/>
    </xf>
    <xf numFmtId="0" fontId="4" fillId="0" borderId="31" xfId="0" applyFont="1" applyBorder="1" applyAlignment="1">
      <alignment horizontal="justify" vertical="distributed"/>
    </xf>
    <xf numFmtId="10" fontId="4" fillId="0" borderId="3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/>
    </xf>
    <xf numFmtId="1" fontId="7" fillId="4" borderId="1" xfId="0" applyNumberFormat="1" applyFont="1" applyFill="1" applyBorder="1" applyAlignment="1">
      <alignment horizontal="center" vertical="justify"/>
    </xf>
    <xf numFmtId="165" fontId="7" fillId="4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Border="1"/>
    <xf numFmtId="165" fontId="7" fillId="4" borderId="1" xfId="1" applyNumberFormat="1" applyFont="1" applyFill="1" applyBorder="1" applyAlignment="1">
      <alignment horizontal="center" vertical="center"/>
    </xf>
    <xf numFmtId="44" fontId="7" fillId="4" borderId="1" xfId="1" applyFont="1" applyFill="1" applyBorder="1" applyAlignment="1">
      <alignment horizontal="center" vertical="justify"/>
    </xf>
    <xf numFmtId="0" fontId="4" fillId="0" borderId="1" xfId="0" applyFont="1" applyBorder="1" applyAlignment="1">
      <alignment vertical="justify"/>
    </xf>
    <xf numFmtId="0" fontId="0" fillId="0" borderId="0" xfId="0" applyAlignment="1">
      <alignment vertical="justify"/>
    </xf>
    <xf numFmtId="2" fontId="7" fillId="4" borderId="1" xfId="1" applyNumberFormat="1" applyFont="1" applyFill="1" applyBorder="1" applyAlignment="1">
      <alignment horizontal="center" vertical="distributed"/>
    </xf>
    <xf numFmtId="2" fontId="4" fillId="0" borderId="1" xfId="0" applyNumberFormat="1" applyFont="1" applyBorder="1"/>
    <xf numFmtId="164" fontId="0" fillId="0" borderId="0" xfId="1" applyNumberFormat="1" applyFont="1" applyAlignment="1">
      <alignment vertical="justify"/>
    </xf>
    <xf numFmtId="165" fontId="7" fillId="4" borderId="1" xfId="1" applyNumberFormat="1" applyFont="1" applyFill="1" applyBorder="1" applyAlignment="1">
      <alignment horizontal="center" vertical="distributed"/>
    </xf>
    <xf numFmtId="0" fontId="7" fillId="2" borderId="10" xfId="0" applyFont="1" applyFill="1" applyBorder="1" applyAlignment="1">
      <alignment horizontal="center" vertical="justify"/>
    </xf>
    <xf numFmtId="44" fontId="4" fillId="0" borderId="8" xfId="1" applyFont="1" applyBorder="1" applyAlignment="1">
      <alignment horizontal="center"/>
    </xf>
    <xf numFmtId="0" fontId="4" fillId="0" borderId="38" xfId="0" applyFont="1" applyBorder="1"/>
    <xf numFmtId="0" fontId="4" fillId="0" borderId="31" xfId="0" applyFont="1" applyBorder="1"/>
    <xf numFmtId="10" fontId="7" fillId="0" borderId="1" xfId="0" applyNumberFormat="1" applyFont="1" applyBorder="1"/>
    <xf numFmtId="0" fontId="4" fillId="3" borderId="2" xfId="0" applyFont="1" applyFill="1" applyBorder="1" applyAlignment="1">
      <alignment horizontal="justify" vertical="center" wrapText="1"/>
    </xf>
    <xf numFmtId="0" fontId="4" fillId="3" borderId="23" xfId="0" applyFont="1" applyFill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/>
    </xf>
    <xf numFmtId="165" fontId="4" fillId="0" borderId="23" xfId="0" applyNumberFormat="1" applyFont="1" applyBorder="1"/>
    <xf numFmtId="0" fontId="4" fillId="3" borderId="1" xfId="0" applyFont="1" applyFill="1" applyBorder="1" applyAlignment="1">
      <alignment horizontal="justify" vertical="center" wrapText="1"/>
    </xf>
    <xf numFmtId="0" fontId="4" fillId="3" borderId="9" xfId="0" applyFont="1" applyFill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/>
    </xf>
    <xf numFmtId="165" fontId="4" fillId="0" borderId="9" xfId="0" applyNumberFormat="1" applyFont="1" applyBorder="1"/>
    <xf numFmtId="0" fontId="8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1" fontId="8" fillId="0" borderId="8" xfId="0" applyNumberFormat="1" applyFont="1" applyBorder="1" applyAlignment="1">
      <alignment horizontal="center"/>
    </xf>
    <xf numFmtId="0" fontId="8" fillId="3" borderId="1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1" fontId="4" fillId="0" borderId="0" xfId="0" applyNumberFormat="1" applyFont="1"/>
    <xf numFmtId="44" fontId="4" fillId="0" borderId="0" xfId="1" applyFont="1"/>
    <xf numFmtId="0" fontId="0" fillId="0" borderId="0" xfId="0" applyAlignment="1">
      <alignment horizontal="center" vertical="distributed"/>
    </xf>
    <xf numFmtId="10" fontId="0" fillId="0" borderId="0" xfId="4" applyNumberFormat="1" applyFont="1" applyFill="1" applyBorder="1"/>
    <xf numFmtId="0" fontId="5" fillId="0" borderId="0" xfId="0" applyFont="1"/>
    <xf numFmtId="0" fontId="0" fillId="0" borderId="0" xfId="0" applyAlignment="1">
      <alignment vertical="distributed"/>
    </xf>
    <xf numFmtId="166" fontId="0" fillId="0" borderId="0" xfId="0" applyNumberFormat="1"/>
    <xf numFmtId="165" fontId="0" fillId="0" borderId="0" xfId="1" applyNumberFormat="1" applyFont="1" applyBorder="1"/>
    <xf numFmtId="44" fontId="0" fillId="0" borderId="0" xfId="1" applyFont="1" applyBorder="1"/>
    <xf numFmtId="164" fontId="0" fillId="0" borderId="0" xfId="1" applyNumberFormat="1" applyFont="1" applyBorder="1"/>
    <xf numFmtId="0" fontId="4" fillId="3" borderId="31" xfId="0" applyFont="1" applyFill="1" applyBorder="1" applyAlignment="1">
      <alignment horizontal="justify" vertical="center" wrapText="1"/>
    </xf>
    <xf numFmtId="0" fontId="4" fillId="3" borderId="39" xfId="0" applyFont="1" applyFill="1" applyBorder="1" applyAlignment="1">
      <alignment horizontal="center" vertical="center" wrapText="1"/>
    </xf>
    <xf numFmtId="1" fontId="4" fillId="0" borderId="38" xfId="0" applyNumberFormat="1" applyFont="1" applyBorder="1" applyAlignment="1">
      <alignment horizontal="center"/>
    </xf>
    <xf numFmtId="164" fontId="4" fillId="0" borderId="31" xfId="1" applyNumberFormat="1" applyFont="1" applyFill="1" applyBorder="1"/>
    <xf numFmtId="44" fontId="4" fillId="0" borderId="31" xfId="1" applyFont="1" applyFill="1" applyBorder="1"/>
    <xf numFmtId="0" fontId="4" fillId="0" borderId="42" xfId="0" applyFont="1" applyBorder="1" applyAlignment="1">
      <alignment horizontal="center"/>
    </xf>
    <xf numFmtId="44" fontId="4" fillId="0" borderId="31" xfId="1" applyFont="1" applyBorder="1"/>
    <xf numFmtId="44" fontId="4" fillId="0" borderId="32" xfId="1" applyFont="1" applyBorder="1"/>
    <xf numFmtId="0" fontId="4" fillId="0" borderId="31" xfId="0" applyFont="1" applyBorder="1" applyAlignment="1">
      <alignment horizontal="justify" vertical="distributed" wrapText="1"/>
    </xf>
    <xf numFmtId="0" fontId="4" fillId="0" borderId="31" xfId="0" applyFont="1" applyBorder="1" applyAlignment="1">
      <alignment horizontal="center" vertical="center" wrapText="1"/>
    </xf>
    <xf numFmtId="166" fontId="4" fillId="0" borderId="31" xfId="0" applyNumberFormat="1" applyFont="1" applyBorder="1"/>
    <xf numFmtId="165" fontId="4" fillId="0" borderId="31" xfId="0" applyNumberFormat="1" applyFont="1" applyBorder="1"/>
    <xf numFmtId="165" fontId="4" fillId="0" borderId="31" xfId="1" applyNumberFormat="1" applyFont="1" applyFill="1" applyBorder="1"/>
    <xf numFmtId="0" fontId="4" fillId="0" borderId="31" xfId="0" applyFont="1" applyBorder="1" applyAlignment="1">
      <alignment vertical="distributed"/>
    </xf>
    <xf numFmtId="164" fontId="4" fillId="0" borderId="36" xfId="1" applyNumberFormat="1" applyFont="1" applyBorder="1"/>
    <xf numFmtId="0" fontId="4" fillId="0" borderId="37" xfId="0" applyFont="1" applyBorder="1" applyAlignment="1">
      <alignment vertical="distributed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167" fontId="4" fillId="0" borderId="1" xfId="0" applyNumberFormat="1" applyFont="1" applyBorder="1"/>
    <xf numFmtId="165" fontId="4" fillId="0" borderId="9" xfId="1" applyNumberFormat="1" applyFont="1" applyBorder="1"/>
    <xf numFmtId="165" fontId="4" fillId="0" borderId="17" xfId="0" applyNumberFormat="1" applyFont="1" applyBorder="1"/>
    <xf numFmtId="0" fontId="8" fillId="0" borderId="8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167" fontId="4" fillId="0" borderId="31" xfId="0" applyNumberFormat="1" applyFont="1" applyBorder="1"/>
    <xf numFmtId="165" fontId="4" fillId="0" borderId="39" xfId="1" applyNumberFormat="1" applyFont="1" applyBorder="1"/>
    <xf numFmtId="0" fontId="4" fillId="0" borderId="39" xfId="0" applyFont="1" applyBorder="1"/>
    <xf numFmtId="165" fontId="4" fillId="0" borderId="41" xfId="0" applyNumberFormat="1" applyFont="1" applyBorder="1"/>
    <xf numFmtId="165" fontId="7" fillId="0" borderId="37" xfId="0" applyNumberFormat="1" applyFont="1" applyBorder="1"/>
    <xf numFmtId="1" fontId="4" fillId="0" borderId="0" xfId="1" applyNumberFormat="1" applyFont="1" applyBorder="1" applyAlignment="1">
      <alignment horizontal="center"/>
    </xf>
    <xf numFmtId="2" fontId="4" fillId="0" borderId="0" xfId="0" applyNumberFormat="1" applyFont="1"/>
    <xf numFmtId="0" fontId="4" fillId="0" borderId="0" xfId="0" applyFont="1" applyAlignment="1">
      <alignment vertical="justify"/>
    </xf>
    <xf numFmtId="0" fontId="4" fillId="3" borderId="1" xfId="0" applyFont="1" applyFill="1" applyBorder="1" applyAlignment="1">
      <alignment horizontal="justify" vertical="distributed" wrapText="1"/>
    </xf>
    <xf numFmtId="0" fontId="4" fillId="0" borderId="1" xfId="0" applyFont="1" applyBorder="1" applyAlignment="1">
      <alignment horizontal="center" vertical="distributed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justify" vertical="distributed" wrapText="1"/>
    </xf>
    <xf numFmtId="0" fontId="8" fillId="0" borderId="1" xfId="0" applyFont="1" applyBorder="1" applyAlignment="1">
      <alignment horizontal="center" vertical="distributed"/>
    </xf>
    <xf numFmtId="0" fontId="9" fillId="0" borderId="1" xfId="0" applyFont="1" applyBorder="1" applyAlignment="1">
      <alignment horizontal="justify" vertical="distributed" wrapText="1"/>
    </xf>
    <xf numFmtId="1" fontId="4" fillId="0" borderId="31" xfId="0" applyNumberFormat="1" applyFont="1" applyBorder="1" applyAlignment="1">
      <alignment horizontal="center" vertical="center" wrapText="1"/>
    </xf>
    <xf numFmtId="0" fontId="4" fillId="0" borderId="31" xfId="0" applyFont="1" applyBorder="1" applyAlignment="1">
      <alignment vertical="justify"/>
    </xf>
    <xf numFmtId="0" fontId="0" fillId="0" borderId="36" xfId="0" applyBorder="1"/>
    <xf numFmtId="0" fontId="0" fillId="0" borderId="37" xfId="0" applyBorder="1"/>
    <xf numFmtId="165" fontId="4" fillId="0" borderId="48" xfId="0" applyNumberFormat="1" applyFont="1" applyBorder="1"/>
    <xf numFmtId="165" fontId="4" fillId="0" borderId="44" xfId="0" applyNumberFormat="1" applyFont="1" applyBorder="1"/>
    <xf numFmtId="165" fontId="4" fillId="0" borderId="43" xfId="0" applyNumberFormat="1" applyFont="1" applyBorder="1"/>
    <xf numFmtId="0" fontId="7" fillId="2" borderId="1" xfId="0" applyFont="1" applyFill="1" applyBorder="1" applyAlignment="1">
      <alignment horizontal="center" vertical="center" wrapText="1"/>
    </xf>
    <xf numFmtId="165" fontId="7" fillId="2" borderId="25" xfId="1" applyNumberFormat="1" applyFont="1" applyFill="1" applyBorder="1"/>
    <xf numFmtId="165" fontId="7" fillId="2" borderId="17" xfId="1" applyNumberFormat="1" applyFont="1" applyFill="1" applyBorder="1"/>
    <xf numFmtId="165" fontId="7" fillId="2" borderId="41" xfId="1" applyNumberFormat="1" applyFont="1" applyFill="1" applyBorder="1"/>
    <xf numFmtId="165" fontId="7" fillId="2" borderId="34" xfId="0" applyNumberFormat="1" applyFont="1" applyFill="1" applyBorder="1"/>
    <xf numFmtId="165" fontId="7" fillId="2" borderId="40" xfId="0" applyNumberFormat="1" applyFont="1" applyFill="1" applyBorder="1"/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distributed"/>
    </xf>
    <xf numFmtId="44" fontId="7" fillId="2" borderId="1" xfId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" fontId="7" fillId="2" borderId="11" xfId="1" applyNumberFormat="1" applyFont="1" applyFill="1" applyBorder="1" applyAlignment="1">
      <alignment horizontal="center"/>
    </xf>
    <xf numFmtId="1" fontId="4" fillId="0" borderId="2" xfId="1" applyNumberFormat="1" applyFont="1" applyFill="1" applyBorder="1"/>
    <xf numFmtId="1" fontId="4" fillId="0" borderId="1" xfId="1" applyNumberFormat="1" applyFont="1" applyFill="1" applyBorder="1"/>
    <xf numFmtId="1" fontId="4" fillId="0" borderId="1" xfId="0" applyNumberFormat="1" applyFont="1" applyBorder="1"/>
    <xf numFmtId="1" fontId="4" fillId="0" borderId="31" xfId="1" applyNumberFormat="1" applyFont="1" applyFill="1" applyBorder="1"/>
    <xf numFmtId="0" fontId="4" fillId="0" borderId="2" xfId="0" applyFont="1" applyBorder="1" applyAlignment="1">
      <alignment vertical="justify"/>
    </xf>
    <xf numFmtId="0" fontId="4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165" fontId="4" fillId="0" borderId="36" xfId="0" applyNumberFormat="1" applyFont="1" applyBorder="1"/>
    <xf numFmtId="165" fontId="4" fillId="0" borderId="37" xfId="0" applyNumberFormat="1" applyFont="1" applyBorder="1"/>
    <xf numFmtId="0" fontId="4" fillId="0" borderId="31" xfId="0" applyFont="1" applyBorder="1" applyAlignment="1">
      <alignment horizontal="center" vertical="distributed"/>
    </xf>
    <xf numFmtId="165" fontId="4" fillId="0" borderId="39" xfId="0" applyNumberFormat="1" applyFont="1" applyBorder="1"/>
    <xf numFmtId="0" fontId="7" fillId="4" borderId="1" xfId="0" applyFont="1" applyFill="1" applyBorder="1" applyAlignment="1">
      <alignment horizontal="center" vertical="distributed" wrapText="1"/>
    </xf>
    <xf numFmtId="44" fontId="7" fillId="4" borderId="1" xfId="0" applyNumberFormat="1" applyFont="1" applyFill="1" applyBorder="1" applyAlignment="1">
      <alignment horizontal="center" vertical="distributed" wrapText="1"/>
    </xf>
    <xf numFmtId="165" fontId="7" fillId="0" borderId="4" xfId="0" applyNumberFormat="1" applyFont="1" applyBorder="1"/>
    <xf numFmtId="165" fontId="7" fillId="0" borderId="1" xfId="0" applyNumberFormat="1" applyFont="1" applyBorder="1" applyAlignment="1">
      <alignment horizontal="center"/>
    </xf>
    <xf numFmtId="44" fontId="7" fillId="0" borderId="36" xfId="1" applyFont="1" applyBorder="1"/>
    <xf numFmtId="164" fontId="7" fillId="4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4" fontId="4" fillId="0" borderId="31" xfId="0" applyNumberFormat="1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165" fontId="0" fillId="0" borderId="1" xfId="0" applyNumberFormat="1" applyBorder="1"/>
    <xf numFmtId="10" fontId="0" fillId="0" borderId="1" xfId="4" applyNumberFormat="1" applyFont="1" applyBorder="1"/>
    <xf numFmtId="0" fontId="7" fillId="4" borderId="1" xfId="0" applyFont="1" applyFill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31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/>
    </xf>
    <xf numFmtId="44" fontId="2" fillId="0" borderId="36" xfId="0" applyNumberFormat="1" applyFont="1" applyBorder="1"/>
    <xf numFmtId="10" fontId="0" fillId="0" borderId="1" xfId="0" applyNumberFormat="1" applyBorder="1"/>
    <xf numFmtId="165" fontId="4" fillId="0" borderId="9" xfId="1" applyNumberFormat="1" applyFont="1" applyFill="1" applyBorder="1"/>
    <xf numFmtId="165" fontId="4" fillId="0" borderId="39" xfId="1" applyNumberFormat="1" applyFont="1" applyFill="1" applyBorder="1"/>
    <xf numFmtId="2" fontId="7" fillId="2" borderId="1" xfId="1" applyNumberFormat="1" applyFont="1" applyFill="1" applyBorder="1" applyAlignment="1">
      <alignment horizontal="center"/>
    </xf>
    <xf numFmtId="2" fontId="4" fillId="0" borderId="1" xfId="1" applyNumberFormat="1" applyFont="1" applyBorder="1"/>
    <xf numFmtId="2" fontId="4" fillId="0" borderId="31" xfId="1" applyNumberFormat="1" applyFont="1" applyBorder="1"/>
    <xf numFmtId="2" fontId="0" fillId="0" borderId="0" xfId="1" applyNumberFormat="1" applyFont="1"/>
    <xf numFmtId="2" fontId="4" fillId="0" borderId="31" xfId="0" applyNumberFormat="1" applyFont="1" applyBorder="1"/>
    <xf numFmtId="2" fontId="0" fillId="0" borderId="0" xfId="0" applyNumberFormat="1"/>
    <xf numFmtId="165" fontId="2" fillId="0" borderId="3" xfId="0" applyNumberFormat="1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2" borderId="3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distributed"/>
    </xf>
    <xf numFmtId="0" fontId="7" fillId="2" borderId="1" xfId="0" applyFont="1" applyFill="1" applyBorder="1" applyAlignment="1">
      <alignment horizontal="center" vertical="distributed"/>
    </xf>
    <xf numFmtId="0" fontId="7" fillId="2" borderId="7" xfId="0" applyFont="1" applyFill="1" applyBorder="1" applyAlignment="1">
      <alignment horizontal="center" vertical="distributed"/>
    </xf>
    <xf numFmtId="0" fontId="7" fillId="2" borderId="9" xfId="0" applyFont="1" applyFill="1" applyBorder="1" applyAlignment="1">
      <alignment horizontal="center" vertical="distributed"/>
    </xf>
    <xf numFmtId="0" fontId="7" fillId="2" borderId="5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right" vertical="center"/>
    </xf>
    <xf numFmtId="0" fontId="4" fillId="0" borderId="36" xfId="0" applyFont="1" applyBorder="1" applyAlignment="1">
      <alignment horizontal="right" vertical="center"/>
    </xf>
    <xf numFmtId="0" fontId="4" fillId="0" borderId="35" xfId="0" applyFont="1" applyBorder="1" applyAlignment="1">
      <alignment horizontal="center" wrapText="1"/>
    </xf>
    <xf numFmtId="0" fontId="4" fillId="0" borderId="36" xfId="0" applyFont="1" applyBorder="1" applyAlignment="1">
      <alignment horizont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1" fontId="7" fillId="0" borderId="35" xfId="0" applyNumberFormat="1" applyFont="1" applyBorder="1" applyAlignment="1">
      <alignment horizontal="center" vertical="distributed" wrapText="1"/>
    </xf>
    <xf numFmtId="1" fontId="7" fillId="0" borderId="36" xfId="0" applyNumberFormat="1" applyFont="1" applyBorder="1" applyAlignment="1">
      <alignment horizontal="center" vertical="distributed" wrapText="1"/>
    </xf>
    <xf numFmtId="0" fontId="7" fillId="0" borderId="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distributed"/>
    </xf>
    <xf numFmtId="0" fontId="7" fillId="4" borderId="1" xfId="0" applyFont="1" applyFill="1" applyBorder="1" applyAlignment="1">
      <alignment horizontal="justify" vertical="distributed"/>
    </xf>
  </cellXfs>
  <cellStyles count="5">
    <cellStyle name="Moeda" xfId="1" builtinId="4"/>
    <cellStyle name="Normal" xfId="0" builtinId="0"/>
    <cellStyle name="Normal 2 2" xfId="3" xr:uid="{1ABD48B2-9E89-488C-AE5D-8C863FD742DD}"/>
    <cellStyle name="Normal 2 3" xfId="2" xr:uid="{6E9C15C1-6054-4FA6-AE2A-5F13535635A2}"/>
    <cellStyle name="Porcentagem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37D03-0247-4E20-A110-CBA97D08982D}">
  <dimension ref="A1:C8"/>
  <sheetViews>
    <sheetView workbookViewId="0">
      <selection activeCell="B11" sqref="B11"/>
    </sheetView>
  </sheetViews>
  <sheetFormatPr defaultRowHeight="14.4" x14ac:dyDescent="0.3"/>
  <cols>
    <col min="1" max="1" width="45.6640625" bestFit="1" customWidth="1"/>
    <col min="2" max="2" width="24.21875" style="10" bestFit="1" customWidth="1"/>
  </cols>
  <sheetData>
    <row r="1" spans="1:3" x14ac:dyDescent="0.3">
      <c r="A1" s="177" t="s">
        <v>357</v>
      </c>
      <c r="B1" s="195" t="s">
        <v>356</v>
      </c>
      <c r="C1" s="196"/>
    </row>
    <row r="2" spans="1:3" x14ac:dyDescent="0.3">
      <c r="A2" s="178" t="s">
        <v>355</v>
      </c>
      <c r="B2" s="179">
        <v>3691136.04</v>
      </c>
      <c r="C2" s="178"/>
    </row>
    <row r="3" spans="1:3" x14ac:dyDescent="0.3">
      <c r="A3" s="178" t="s">
        <v>319</v>
      </c>
      <c r="B3" s="179">
        <f>UNIFORMES!T13</f>
        <v>38022.586666666662</v>
      </c>
      <c r="C3" s="180">
        <f>B3/$B$2</f>
        <v>1.0301052644666724E-2</v>
      </c>
    </row>
    <row r="4" spans="1:3" x14ac:dyDescent="0.3">
      <c r="A4" s="178" t="s">
        <v>354</v>
      </c>
      <c r="B4" s="179">
        <f>EQUIPAMENTOS!V15</f>
        <v>14911.579985</v>
      </c>
      <c r="C4" s="180">
        <f>B4/$B$2</f>
        <v>4.0398348430961649E-3</v>
      </c>
    </row>
    <row r="5" spans="1:3" x14ac:dyDescent="0.3">
      <c r="A5" s="178" t="s">
        <v>320</v>
      </c>
      <c r="B5" s="179">
        <f>UTENSÍLIOS!K69</f>
        <v>70382.090000000011</v>
      </c>
      <c r="C5" s="180">
        <f>B5/$B$2</f>
        <v>1.9067866704799104E-2</v>
      </c>
    </row>
    <row r="6" spans="1:3" x14ac:dyDescent="0.3">
      <c r="A6" s="178" t="s">
        <v>321</v>
      </c>
      <c r="B6" s="179">
        <f>INSUMOS!N43</f>
        <v>184544.39999999997</v>
      </c>
      <c r="C6" s="180">
        <f>B6/$B$2</f>
        <v>4.9996640058815052E-2</v>
      </c>
    </row>
    <row r="7" spans="1:3" x14ac:dyDescent="0.3">
      <c r="A7" s="178" t="s">
        <v>322</v>
      </c>
      <c r="B7" s="179">
        <f>'HIG PESSOAL'!N9</f>
        <v>158655.72</v>
      </c>
      <c r="C7" s="180">
        <f>B7/$B$2</f>
        <v>4.298289694031434E-2</v>
      </c>
    </row>
    <row r="8" spans="1:3" x14ac:dyDescent="0.3">
      <c r="A8" s="178" t="s">
        <v>369</v>
      </c>
      <c r="B8" s="179">
        <f>SUM(B3:B7)</f>
        <v>466516.37665166659</v>
      </c>
      <c r="C8" s="186">
        <f>B8/B2</f>
        <v>0.12638829119169137</v>
      </c>
    </row>
  </sheetData>
  <mergeCells count="1">
    <mergeCell ref="B1:C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840EF-0AC0-4993-8230-E3EE9DBA46A3}">
  <dimension ref="A1:T13"/>
  <sheetViews>
    <sheetView zoomScale="90" zoomScaleNormal="90" workbookViewId="0">
      <selection activeCell="S12" sqref="S12"/>
    </sheetView>
  </sheetViews>
  <sheetFormatPr defaultRowHeight="14.4" x14ac:dyDescent="0.3"/>
  <cols>
    <col min="1" max="1" width="5.33203125" bestFit="1" customWidth="1"/>
    <col min="2" max="2" width="30.77734375" bestFit="1" customWidth="1"/>
    <col min="3" max="3" width="12.77734375" style="2" bestFit="1" customWidth="1"/>
    <col min="4" max="4" width="9" style="2" customWidth="1"/>
    <col min="5" max="5" width="12.77734375" style="2" customWidth="1"/>
    <col min="6" max="6" width="10" customWidth="1"/>
    <col min="7" max="7" width="12.77734375" bestFit="1" customWidth="1"/>
    <col min="8" max="8" width="6.109375" style="192" bestFit="1" customWidth="1"/>
    <col min="9" max="10" width="12.77734375" bestFit="1" customWidth="1"/>
    <col min="11" max="11" width="19.77734375" bestFit="1" customWidth="1"/>
    <col min="12" max="12" width="13.44140625" style="1" bestFit="1" customWidth="1"/>
    <col min="13" max="13" width="15.88671875" bestFit="1" customWidth="1"/>
    <col min="14" max="14" width="15.21875" bestFit="1" customWidth="1"/>
    <col min="15" max="15" width="16.44140625" bestFit="1" customWidth="1"/>
    <col min="16" max="16" width="13" bestFit="1" customWidth="1"/>
    <col min="17" max="17" width="12.6640625" customWidth="1"/>
    <col min="18" max="18" width="13" customWidth="1"/>
    <col min="19" max="19" width="12.5546875" customWidth="1"/>
    <col min="20" max="20" width="15" customWidth="1"/>
  </cols>
  <sheetData>
    <row r="1" spans="1:20" x14ac:dyDescent="0.3">
      <c r="A1" s="207" t="s">
        <v>2</v>
      </c>
      <c r="B1" s="209" t="s">
        <v>3</v>
      </c>
      <c r="C1" s="203" t="s">
        <v>131</v>
      </c>
      <c r="D1" s="203" t="s">
        <v>130</v>
      </c>
      <c r="E1" s="205" t="s">
        <v>132</v>
      </c>
      <c r="F1" s="207" t="s">
        <v>361</v>
      </c>
      <c r="G1" s="209"/>
      <c r="H1" s="209"/>
      <c r="I1" s="209"/>
      <c r="J1" s="209"/>
      <c r="K1" s="209"/>
      <c r="L1" s="211"/>
      <c r="M1" s="212" t="s">
        <v>362</v>
      </c>
      <c r="N1" s="213"/>
      <c r="O1" s="213"/>
      <c r="P1" s="213"/>
      <c r="Q1" s="213"/>
      <c r="R1" s="151"/>
      <c r="S1" s="199" t="s">
        <v>364</v>
      </c>
      <c r="T1" s="201" t="s">
        <v>128</v>
      </c>
    </row>
    <row r="2" spans="1:20" ht="43.8" customHeight="1" x14ac:dyDescent="0.3">
      <c r="A2" s="208"/>
      <c r="B2" s="210"/>
      <c r="C2" s="204"/>
      <c r="D2" s="204"/>
      <c r="E2" s="206"/>
      <c r="F2" s="152" t="s">
        <v>108</v>
      </c>
      <c r="G2" s="153" t="s">
        <v>117</v>
      </c>
      <c r="H2" s="189" t="s">
        <v>109</v>
      </c>
      <c r="I2" s="153" t="s">
        <v>115</v>
      </c>
      <c r="J2" s="153" t="s">
        <v>116</v>
      </c>
      <c r="K2" s="153" t="s">
        <v>123</v>
      </c>
      <c r="L2" s="154" t="s">
        <v>363</v>
      </c>
      <c r="M2" s="155" t="s">
        <v>124</v>
      </c>
      <c r="N2" s="145" t="s">
        <v>125</v>
      </c>
      <c r="O2" s="145" t="s">
        <v>125</v>
      </c>
      <c r="P2" s="145" t="s">
        <v>126</v>
      </c>
      <c r="Q2" s="145" t="s">
        <v>127</v>
      </c>
      <c r="R2" s="154" t="s">
        <v>129</v>
      </c>
      <c r="S2" s="200"/>
      <c r="T2" s="202"/>
    </row>
    <row r="3" spans="1:20" x14ac:dyDescent="0.3">
      <c r="A3" s="16">
        <v>1</v>
      </c>
      <c r="B3" s="4" t="s">
        <v>7</v>
      </c>
      <c r="C3" s="49">
        <v>6</v>
      </c>
      <c r="D3" s="49">
        <v>43</v>
      </c>
      <c r="E3" s="115">
        <f>D3*C3</f>
        <v>258</v>
      </c>
      <c r="F3" s="116">
        <v>32</v>
      </c>
      <c r="G3" s="36">
        <v>22.2225</v>
      </c>
      <c r="H3" s="190">
        <v>5.94</v>
      </c>
      <c r="I3" s="117">
        <f>G3-H3</f>
        <v>16.282499999999999</v>
      </c>
      <c r="J3" s="37">
        <f>G3+H3</f>
        <v>28.162500000000001</v>
      </c>
      <c r="K3" s="37" t="s">
        <v>109</v>
      </c>
      <c r="L3" s="118">
        <v>21.23</v>
      </c>
      <c r="M3" s="71">
        <v>38</v>
      </c>
      <c r="N3" s="6">
        <v>19.5</v>
      </c>
      <c r="O3" s="6">
        <v>20</v>
      </c>
      <c r="P3" s="6">
        <v>19.600000000000001</v>
      </c>
      <c r="Q3" s="6">
        <v>29</v>
      </c>
      <c r="R3" s="15">
        <v>54.53</v>
      </c>
      <c r="S3" s="149">
        <f>ROUND(AVERAGE(L3:R3),2)</f>
        <v>28.84</v>
      </c>
      <c r="T3" s="119">
        <f>S3*E3</f>
        <v>7440.72</v>
      </c>
    </row>
    <row r="4" spans="1:20" x14ac:dyDescent="0.3">
      <c r="A4" s="16">
        <v>2</v>
      </c>
      <c r="B4" s="28" t="s">
        <v>4</v>
      </c>
      <c r="C4" s="49">
        <v>6</v>
      </c>
      <c r="D4" s="49">
        <v>43</v>
      </c>
      <c r="E4" s="115">
        <f t="shared" ref="E4:E12" si="0">D4*C4</f>
        <v>258</v>
      </c>
      <c r="F4" s="120">
        <v>134</v>
      </c>
      <c r="G4" s="37">
        <v>29.509599999999999</v>
      </c>
      <c r="H4" s="190">
        <v>13.68</v>
      </c>
      <c r="I4" s="117">
        <f t="shared" ref="I4:I12" si="1">G4-H4</f>
        <v>15.829599999999999</v>
      </c>
      <c r="J4" s="37">
        <f t="shared" ref="J4:J12" si="2">G4+H4</f>
        <v>43.189599999999999</v>
      </c>
      <c r="K4" s="37" t="s">
        <v>109</v>
      </c>
      <c r="L4" s="118">
        <v>27.81</v>
      </c>
      <c r="M4" s="71">
        <v>56</v>
      </c>
      <c r="N4" s="6">
        <v>20</v>
      </c>
      <c r="O4" s="6">
        <v>69</v>
      </c>
      <c r="P4" s="6">
        <v>22.31</v>
      </c>
      <c r="Q4" s="6"/>
      <c r="R4" s="15">
        <v>91.65</v>
      </c>
      <c r="S4" s="149">
        <f>(ROUND(AVERAGE(L4:P4,R4),2))</f>
        <v>47.8</v>
      </c>
      <c r="T4" s="119">
        <f t="shared" ref="T4:T11" si="3">S4*E4</f>
        <v>12332.4</v>
      </c>
    </row>
    <row r="5" spans="1:20" x14ac:dyDescent="0.3">
      <c r="A5" s="16">
        <v>3</v>
      </c>
      <c r="B5" s="28" t="s">
        <v>5</v>
      </c>
      <c r="C5" s="49">
        <v>4</v>
      </c>
      <c r="D5" s="49">
        <v>43</v>
      </c>
      <c r="E5" s="115">
        <f t="shared" si="0"/>
        <v>172</v>
      </c>
      <c r="F5" s="120">
        <v>135</v>
      </c>
      <c r="G5" s="37">
        <v>70.19</v>
      </c>
      <c r="H5" s="190">
        <v>17.68</v>
      </c>
      <c r="I5" s="117">
        <f>G5-H5</f>
        <v>52.51</v>
      </c>
      <c r="J5" s="37">
        <f>G5+H5</f>
        <v>87.87</v>
      </c>
      <c r="K5" s="37" t="s">
        <v>109</v>
      </c>
      <c r="L5" s="118">
        <v>67.23</v>
      </c>
      <c r="M5" s="71">
        <v>52</v>
      </c>
      <c r="N5" s="6">
        <v>51.75</v>
      </c>
      <c r="O5" s="6">
        <v>29</v>
      </c>
      <c r="P5" s="6">
        <v>38.04</v>
      </c>
      <c r="Q5" s="6">
        <v>42</v>
      </c>
      <c r="R5" s="15">
        <v>34.549999999999997</v>
      </c>
      <c r="S5" s="149">
        <f>ROUND(AVERAGE(L5:R5),2)</f>
        <v>44.94</v>
      </c>
      <c r="T5" s="119">
        <f t="shared" si="3"/>
        <v>7729.6799999999994</v>
      </c>
    </row>
    <row r="6" spans="1:20" x14ac:dyDescent="0.3">
      <c r="A6" s="16">
        <v>4</v>
      </c>
      <c r="B6" s="28" t="s">
        <v>6</v>
      </c>
      <c r="C6" s="49">
        <v>1</v>
      </c>
      <c r="D6" s="49">
        <v>43</v>
      </c>
      <c r="E6" s="115">
        <f t="shared" si="0"/>
        <v>43</v>
      </c>
      <c r="F6" s="120">
        <v>136</v>
      </c>
      <c r="G6" s="37">
        <v>142.476</v>
      </c>
      <c r="H6" s="190">
        <v>38.43</v>
      </c>
      <c r="I6" s="117">
        <f t="shared" si="1"/>
        <v>104.04599999999999</v>
      </c>
      <c r="J6" s="37">
        <f t="shared" si="2"/>
        <v>180.90600000000001</v>
      </c>
      <c r="K6" s="37" t="s">
        <v>109</v>
      </c>
      <c r="L6" s="118">
        <v>143.63</v>
      </c>
      <c r="M6" s="71"/>
      <c r="N6" s="5"/>
      <c r="O6" s="5"/>
      <c r="P6" s="6">
        <v>38.700000000000003</v>
      </c>
      <c r="Q6" s="5"/>
      <c r="R6" s="15">
        <v>60</v>
      </c>
      <c r="S6" s="149">
        <f>AVERAGE(L6,P6,R6)</f>
        <v>80.776666666666657</v>
      </c>
      <c r="T6" s="119">
        <f t="shared" si="3"/>
        <v>3473.3966666666661</v>
      </c>
    </row>
    <row r="7" spans="1:20" x14ac:dyDescent="0.3">
      <c r="A7" s="16">
        <v>5</v>
      </c>
      <c r="B7" s="4" t="s">
        <v>8</v>
      </c>
      <c r="C7" s="49">
        <v>1</v>
      </c>
      <c r="D7" s="49">
        <v>43</v>
      </c>
      <c r="E7" s="115">
        <f t="shared" si="0"/>
        <v>43</v>
      </c>
      <c r="F7" s="120">
        <v>33</v>
      </c>
      <c r="G7" s="37">
        <v>26.664999999999999</v>
      </c>
      <c r="H7" s="190">
        <v>8.69</v>
      </c>
      <c r="I7" s="117">
        <f t="shared" si="1"/>
        <v>17.975000000000001</v>
      </c>
      <c r="J7" s="37">
        <f t="shared" si="2"/>
        <v>35.354999999999997</v>
      </c>
      <c r="K7" s="37" t="s">
        <v>109</v>
      </c>
      <c r="L7" s="118">
        <v>26.14</v>
      </c>
      <c r="M7" s="71"/>
      <c r="N7" s="5"/>
      <c r="O7" s="5"/>
      <c r="P7" s="5"/>
      <c r="Q7" s="5"/>
      <c r="R7" s="27"/>
      <c r="S7" s="149">
        <f>L7</f>
        <v>26.14</v>
      </c>
      <c r="T7" s="119">
        <f t="shared" si="3"/>
        <v>1124.02</v>
      </c>
    </row>
    <row r="8" spans="1:20" x14ac:dyDescent="0.3">
      <c r="A8" s="16">
        <v>6</v>
      </c>
      <c r="B8" s="4" t="s">
        <v>9</v>
      </c>
      <c r="C8" s="49">
        <v>6</v>
      </c>
      <c r="D8" s="49">
        <v>43</v>
      </c>
      <c r="E8" s="115">
        <f t="shared" si="0"/>
        <v>258</v>
      </c>
      <c r="F8" s="116">
        <v>34</v>
      </c>
      <c r="G8" s="37">
        <v>8.5950000000000006</v>
      </c>
      <c r="H8" s="190">
        <v>4.95</v>
      </c>
      <c r="I8" s="117">
        <f t="shared" si="1"/>
        <v>3.6450000000000005</v>
      </c>
      <c r="J8" s="37">
        <f t="shared" si="2"/>
        <v>13.545000000000002</v>
      </c>
      <c r="K8" s="37" t="s">
        <v>109</v>
      </c>
      <c r="L8" s="118">
        <v>6.12</v>
      </c>
      <c r="M8" s="71">
        <v>6</v>
      </c>
      <c r="N8" s="5"/>
      <c r="O8" s="5"/>
      <c r="P8" s="6">
        <v>2.5</v>
      </c>
      <c r="Q8" s="5"/>
      <c r="R8" s="27"/>
      <c r="S8" s="149">
        <f>ROUND(AVERAGE(L8,M8,P8),2)</f>
        <v>4.87</v>
      </c>
      <c r="T8" s="119">
        <f t="shared" si="3"/>
        <v>1256.46</v>
      </c>
    </row>
    <row r="9" spans="1:20" x14ac:dyDescent="0.3">
      <c r="A9" s="16">
        <v>7</v>
      </c>
      <c r="B9" s="28" t="s">
        <v>10</v>
      </c>
      <c r="C9" s="49">
        <v>1</v>
      </c>
      <c r="D9" s="49">
        <v>43</v>
      </c>
      <c r="E9" s="115">
        <f t="shared" si="0"/>
        <v>43</v>
      </c>
      <c r="F9" s="120">
        <v>137</v>
      </c>
      <c r="G9" s="37">
        <v>54.285499999999999</v>
      </c>
      <c r="H9" s="190">
        <v>14.78</v>
      </c>
      <c r="I9" s="117">
        <f t="shared" si="1"/>
        <v>39.505499999999998</v>
      </c>
      <c r="J9" s="37">
        <f t="shared" si="2"/>
        <v>69.0655</v>
      </c>
      <c r="K9" s="37" t="s">
        <v>109</v>
      </c>
      <c r="L9" s="118">
        <v>52.32</v>
      </c>
      <c r="M9" s="71">
        <v>63</v>
      </c>
      <c r="N9" s="6">
        <v>60</v>
      </c>
      <c r="O9" s="6">
        <v>60</v>
      </c>
      <c r="P9" s="6">
        <v>50</v>
      </c>
      <c r="Q9" s="6">
        <v>52.3</v>
      </c>
      <c r="R9" s="15">
        <v>51.96</v>
      </c>
      <c r="S9" s="149">
        <f>ROUND(AVERAGE(L9:R9),2)</f>
        <v>55.65</v>
      </c>
      <c r="T9" s="119">
        <f t="shared" si="3"/>
        <v>2392.9499999999998</v>
      </c>
    </row>
    <row r="10" spans="1:20" x14ac:dyDescent="0.3">
      <c r="A10" s="16">
        <v>8</v>
      </c>
      <c r="B10" s="4" t="s">
        <v>11</v>
      </c>
      <c r="C10" s="49">
        <v>2</v>
      </c>
      <c r="D10" s="49">
        <v>41</v>
      </c>
      <c r="E10" s="115">
        <f t="shared" si="0"/>
        <v>82</v>
      </c>
      <c r="F10" s="116">
        <v>35</v>
      </c>
      <c r="G10" s="37">
        <v>17.45</v>
      </c>
      <c r="H10" s="190"/>
      <c r="I10" s="117"/>
      <c r="J10" s="37"/>
      <c r="K10" s="37" t="s">
        <v>110</v>
      </c>
      <c r="L10" s="118">
        <f>G10</f>
        <v>17.45</v>
      </c>
      <c r="M10" s="71"/>
      <c r="N10" s="6">
        <v>13</v>
      </c>
      <c r="O10" s="6">
        <v>19</v>
      </c>
      <c r="P10" s="5"/>
      <c r="Q10" s="6">
        <v>23.63</v>
      </c>
      <c r="R10" s="15">
        <v>8.41</v>
      </c>
      <c r="S10" s="149">
        <f>ROUND(AVERAGE(L10,N10:O10,Q10:R10),2)</f>
        <v>16.3</v>
      </c>
      <c r="T10" s="119">
        <f t="shared" si="3"/>
        <v>1336.6000000000001</v>
      </c>
    </row>
    <row r="11" spans="1:20" x14ac:dyDescent="0.3">
      <c r="A11" s="16">
        <v>9</v>
      </c>
      <c r="B11" s="4" t="s">
        <v>12</v>
      </c>
      <c r="C11" s="49">
        <v>4</v>
      </c>
      <c r="D11" s="49">
        <v>9</v>
      </c>
      <c r="E11" s="115">
        <f t="shared" si="0"/>
        <v>36</v>
      </c>
      <c r="F11" s="116">
        <v>36</v>
      </c>
      <c r="G11" s="37">
        <v>31.9893</v>
      </c>
      <c r="H11" s="190">
        <v>24.75</v>
      </c>
      <c r="I11" s="117">
        <f t="shared" si="1"/>
        <v>7.2393000000000001</v>
      </c>
      <c r="J11" s="37">
        <f t="shared" si="2"/>
        <v>56.7393</v>
      </c>
      <c r="K11" s="37" t="s">
        <v>109</v>
      </c>
      <c r="L11" s="118">
        <v>20.82</v>
      </c>
      <c r="M11" s="16"/>
      <c r="N11" s="4"/>
      <c r="O11" s="4"/>
      <c r="P11" s="4"/>
      <c r="Q11" s="4"/>
      <c r="R11" s="15">
        <v>7.01</v>
      </c>
      <c r="S11" s="149">
        <f>ROUND(AVERAGE(L11,R11),2)</f>
        <v>13.92</v>
      </c>
      <c r="T11" s="119">
        <f t="shared" si="3"/>
        <v>501.12</v>
      </c>
    </row>
    <row r="12" spans="1:20" ht="15" thickBot="1" x14ac:dyDescent="0.35">
      <c r="A12" s="72">
        <v>10</v>
      </c>
      <c r="B12" s="73" t="s">
        <v>13</v>
      </c>
      <c r="C12" s="121">
        <v>4</v>
      </c>
      <c r="D12" s="121">
        <v>9</v>
      </c>
      <c r="E12" s="122">
        <f t="shared" si="0"/>
        <v>36</v>
      </c>
      <c r="F12" s="123">
        <v>37</v>
      </c>
      <c r="G12" s="110">
        <v>13.3245</v>
      </c>
      <c r="H12" s="191">
        <v>5.76</v>
      </c>
      <c r="I12" s="124">
        <f t="shared" si="1"/>
        <v>7.5645000000000007</v>
      </c>
      <c r="J12" s="110">
        <f t="shared" si="2"/>
        <v>19.084499999999998</v>
      </c>
      <c r="K12" s="110" t="s">
        <v>109</v>
      </c>
      <c r="L12" s="125">
        <v>12.09</v>
      </c>
      <c r="M12" s="72"/>
      <c r="N12" s="73"/>
      <c r="O12" s="73"/>
      <c r="P12" s="73"/>
      <c r="Q12" s="73"/>
      <c r="R12" s="126"/>
      <c r="S12" s="150">
        <f>L12</f>
        <v>12.09</v>
      </c>
      <c r="T12" s="127">
        <f>S12*E12</f>
        <v>435.24</v>
      </c>
    </row>
    <row r="13" spans="1:20" ht="15" thickBot="1" x14ac:dyDescent="0.35">
      <c r="A13" s="197" t="s">
        <v>316</v>
      </c>
      <c r="B13" s="198"/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28">
        <f>SUM(T3:T12)</f>
        <v>38022.586666666662</v>
      </c>
    </row>
  </sheetData>
  <mergeCells count="10">
    <mergeCell ref="A13:S13"/>
    <mergeCell ref="S1:S2"/>
    <mergeCell ref="T1:T2"/>
    <mergeCell ref="D1:D2"/>
    <mergeCell ref="E1:E2"/>
    <mergeCell ref="A1:A2"/>
    <mergeCell ref="B1:B2"/>
    <mergeCell ref="C1:C2"/>
    <mergeCell ref="F1:L1"/>
    <mergeCell ref="M1:Q1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S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71B2A-797E-4AD1-816A-2B9F70D127F7}">
  <dimension ref="A1:V15"/>
  <sheetViews>
    <sheetView zoomScale="80" zoomScaleNormal="80" workbookViewId="0">
      <selection activeCell="P3" sqref="P3"/>
    </sheetView>
  </sheetViews>
  <sheetFormatPr defaultRowHeight="13.8" x14ac:dyDescent="0.25"/>
  <cols>
    <col min="1" max="1" width="5.109375" style="163" bestFit="1" customWidth="1"/>
    <col min="2" max="2" width="44.33203125" style="42" customWidth="1"/>
    <col min="3" max="3" width="5.77734375" style="42" bestFit="1" customWidth="1"/>
    <col min="4" max="4" width="10.109375" style="89" customWidth="1"/>
    <col min="5" max="5" width="15.77734375" style="42" bestFit="1" customWidth="1"/>
    <col min="6" max="6" width="5.33203125" style="89" bestFit="1" customWidth="1"/>
    <col min="7" max="7" width="14.88671875" style="42" bestFit="1" customWidth="1"/>
    <col min="8" max="8" width="13.5546875" style="42" bestFit="1" customWidth="1"/>
    <col min="9" max="9" width="18" style="42" customWidth="1"/>
    <col min="10" max="10" width="15.88671875" style="42" bestFit="1" customWidth="1"/>
    <col min="11" max="11" width="14.109375" style="42" customWidth="1"/>
    <col min="12" max="12" width="13.5546875" style="42" customWidth="1"/>
    <col min="13" max="13" width="12" style="42" bestFit="1" customWidth="1"/>
    <col min="14" max="14" width="13.6640625" style="42" bestFit="1" customWidth="1"/>
    <col min="15" max="15" width="14.21875" style="42" customWidth="1"/>
    <col min="16" max="16" width="13.6640625" style="90" bestFit="1" customWidth="1"/>
    <col min="17" max="17" width="14.77734375" style="42" bestFit="1" customWidth="1"/>
    <col min="18" max="18" width="8.88671875" style="42"/>
    <col min="19" max="19" width="16.88671875" style="42" customWidth="1"/>
    <col min="20" max="20" width="18.21875" style="42" customWidth="1"/>
    <col min="21" max="21" width="18.33203125" style="42" customWidth="1"/>
    <col min="22" max="22" width="17.21875" style="42" customWidth="1"/>
    <col min="23" max="16384" width="8.88671875" style="42"/>
  </cols>
  <sheetData>
    <row r="1" spans="1:22" ht="13.8" customHeight="1" x14ac:dyDescent="0.25">
      <c r="A1" s="225" t="s">
        <v>2</v>
      </c>
      <c r="B1" s="227" t="s">
        <v>3</v>
      </c>
      <c r="C1" s="229" t="s">
        <v>327</v>
      </c>
      <c r="D1" s="207" t="s">
        <v>359</v>
      </c>
      <c r="E1" s="209"/>
      <c r="F1" s="209"/>
      <c r="G1" s="209"/>
      <c r="H1" s="209"/>
      <c r="I1" s="209"/>
      <c r="J1" s="211"/>
      <c r="K1" s="212" t="s">
        <v>360</v>
      </c>
      <c r="L1" s="213"/>
      <c r="M1" s="213"/>
      <c r="N1" s="213"/>
      <c r="O1" s="213"/>
      <c r="P1" s="201" t="s">
        <v>364</v>
      </c>
      <c r="Q1" s="223" t="s">
        <v>128</v>
      </c>
      <c r="R1" s="213" t="s">
        <v>323</v>
      </c>
      <c r="S1" s="213" t="s">
        <v>324</v>
      </c>
      <c r="T1" s="213" t="s">
        <v>325</v>
      </c>
      <c r="U1" s="213" t="s">
        <v>326</v>
      </c>
      <c r="V1" s="214" t="s">
        <v>328</v>
      </c>
    </row>
    <row r="2" spans="1:22" ht="42" customHeight="1" thickBot="1" x14ac:dyDescent="0.3">
      <c r="A2" s="226"/>
      <c r="B2" s="228"/>
      <c r="C2" s="230"/>
      <c r="D2" s="70" t="s">
        <v>108</v>
      </c>
      <c r="E2" s="22" t="s">
        <v>117</v>
      </c>
      <c r="F2" s="156" t="s">
        <v>109</v>
      </c>
      <c r="G2" s="22" t="s">
        <v>115</v>
      </c>
      <c r="H2" s="22" t="s">
        <v>116</v>
      </c>
      <c r="I2" s="22" t="s">
        <v>123</v>
      </c>
      <c r="J2" s="23" t="s">
        <v>363</v>
      </c>
      <c r="K2" s="24" t="s">
        <v>124</v>
      </c>
      <c r="L2" s="25" t="s">
        <v>125</v>
      </c>
      <c r="M2" s="25" t="s">
        <v>125</v>
      </c>
      <c r="N2" s="25" t="s">
        <v>126</v>
      </c>
      <c r="O2" s="26" t="s">
        <v>127</v>
      </c>
      <c r="P2" s="222"/>
      <c r="Q2" s="224"/>
      <c r="R2" s="210"/>
      <c r="S2" s="210"/>
      <c r="T2" s="210"/>
      <c r="U2" s="210"/>
      <c r="V2" s="215"/>
    </row>
    <row r="3" spans="1:22" ht="68.400000000000006" customHeight="1" x14ac:dyDescent="0.25">
      <c r="A3" s="162">
        <v>1</v>
      </c>
      <c r="B3" s="75" t="s">
        <v>22</v>
      </c>
      <c r="C3" s="76">
        <v>17</v>
      </c>
      <c r="D3" s="77">
        <v>38</v>
      </c>
      <c r="E3" s="17">
        <v>2115.86</v>
      </c>
      <c r="F3" s="157">
        <v>240.1</v>
      </c>
      <c r="G3" s="18">
        <f>E3-F3</f>
        <v>1875.7600000000002</v>
      </c>
      <c r="H3" s="18">
        <f>E3+F3</f>
        <v>2355.96</v>
      </c>
      <c r="I3" s="161" t="s">
        <v>109</v>
      </c>
      <c r="J3" s="78">
        <v>2084.3200000000002</v>
      </c>
      <c r="K3" s="19"/>
      <c r="L3" s="20">
        <v>421.4</v>
      </c>
      <c r="M3" s="20">
        <v>200</v>
      </c>
      <c r="N3" s="20">
        <v>350</v>
      </c>
      <c r="O3" s="21">
        <v>300</v>
      </c>
      <c r="P3" s="146">
        <f>ROUND(AVERAGE(J3,L3:O3),2)</f>
        <v>671.14</v>
      </c>
      <c r="Q3" s="142">
        <f>P3*C3</f>
        <v>11409.38</v>
      </c>
      <c r="R3" s="4">
        <v>60</v>
      </c>
      <c r="S3" s="37">
        <f>P3/R3</f>
        <v>11.185666666666666</v>
      </c>
      <c r="T3" s="37">
        <f>S3*C3</f>
        <v>190.15633333333332</v>
      </c>
      <c r="U3" s="37">
        <f>T3*12</f>
        <v>2281.8759999999997</v>
      </c>
      <c r="V3" s="82">
        <f>U3*0.25%</f>
        <v>5.7046899999999994</v>
      </c>
    </row>
    <row r="4" spans="1:22" ht="57.6" customHeight="1" x14ac:dyDescent="0.25">
      <c r="A4" s="162">
        <v>2</v>
      </c>
      <c r="B4" s="79" t="s">
        <v>23</v>
      </c>
      <c r="C4" s="80">
        <v>3</v>
      </c>
      <c r="D4" s="81">
        <v>39</v>
      </c>
      <c r="E4" s="8">
        <v>1261.53</v>
      </c>
      <c r="F4" s="158" t="s">
        <v>106</v>
      </c>
      <c r="G4" s="13" t="s">
        <v>106</v>
      </c>
      <c r="H4" s="13" t="s">
        <v>106</v>
      </c>
      <c r="I4" s="64" t="s">
        <v>110</v>
      </c>
      <c r="J4" s="82">
        <f>E4</f>
        <v>1261.53</v>
      </c>
      <c r="K4" s="12"/>
      <c r="L4" s="6"/>
      <c r="M4" s="6"/>
      <c r="N4" s="6"/>
      <c r="O4" s="11"/>
      <c r="P4" s="147">
        <f>J4</f>
        <v>1261.53</v>
      </c>
      <c r="Q4" s="143">
        <f t="shared" ref="Q4:Q13" si="0">P4*C4</f>
        <v>3784.59</v>
      </c>
      <c r="R4" s="4">
        <v>120</v>
      </c>
      <c r="S4" s="37">
        <f t="shared" ref="S4:S12" si="1">P4/R4</f>
        <v>10.51275</v>
      </c>
      <c r="T4" s="37">
        <f t="shared" ref="T4:T12" si="2">S4*C4</f>
        <v>31.538250000000001</v>
      </c>
      <c r="U4" s="37">
        <f t="shared" ref="U4:U13" si="3">T4*12</f>
        <v>378.459</v>
      </c>
      <c r="V4" s="82">
        <f t="shared" ref="V4:V13" si="4">U4*0.25%</f>
        <v>0.94614750000000003</v>
      </c>
    </row>
    <row r="5" spans="1:22" ht="59.4" customHeight="1" x14ac:dyDescent="0.25">
      <c r="A5" s="162">
        <v>3</v>
      </c>
      <c r="B5" s="79" t="s">
        <v>24</v>
      </c>
      <c r="C5" s="80">
        <v>16</v>
      </c>
      <c r="D5" s="81">
        <v>40</v>
      </c>
      <c r="E5" s="8">
        <v>856.66880000000003</v>
      </c>
      <c r="F5" s="158">
        <v>131.72999999999999</v>
      </c>
      <c r="G5" s="13">
        <f>E5-F5</f>
        <v>724.93880000000001</v>
      </c>
      <c r="H5" s="13">
        <f>E5+F5</f>
        <v>988.39880000000005</v>
      </c>
      <c r="I5" s="64" t="s">
        <v>109</v>
      </c>
      <c r="J5" s="187">
        <v>878.39</v>
      </c>
      <c r="K5" s="12"/>
      <c r="L5" s="6"/>
      <c r="M5" s="6"/>
      <c r="N5" s="6"/>
      <c r="O5" s="11"/>
      <c r="P5" s="147">
        <f>J5</f>
        <v>878.39</v>
      </c>
      <c r="Q5" s="143">
        <f t="shared" si="0"/>
        <v>14054.24</v>
      </c>
      <c r="R5" s="4">
        <v>60</v>
      </c>
      <c r="S5" s="37">
        <f t="shared" si="1"/>
        <v>14.639833333333334</v>
      </c>
      <c r="T5" s="37">
        <f t="shared" si="2"/>
        <v>234.23733333333334</v>
      </c>
      <c r="U5" s="37">
        <f t="shared" si="3"/>
        <v>2810.848</v>
      </c>
      <c r="V5" s="82">
        <f t="shared" si="4"/>
        <v>7.02712</v>
      </c>
    </row>
    <row r="6" spans="1:22" ht="60.6" customHeight="1" x14ac:dyDescent="0.25">
      <c r="A6" s="162">
        <v>4</v>
      </c>
      <c r="B6" s="79" t="s">
        <v>25</v>
      </c>
      <c r="C6" s="80">
        <v>17</v>
      </c>
      <c r="D6" s="81">
        <v>41</v>
      </c>
      <c r="E6" s="8">
        <v>235.1567</v>
      </c>
      <c r="F6" s="158" t="s">
        <v>106</v>
      </c>
      <c r="G6" s="13" t="s">
        <v>106</v>
      </c>
      <c r="H6" s="13" t="s">
        <v>106</v>
      </c>
      <c r="I6" s="64" t="s">
        <v>110</v>
      </c>
      <c r="J6" s="187">
        <v>235.16</v>
      </c>
      <c r="K6" s="12"/>
      <c r="L6" s="6"/>
      <c r="M6" s="6"/>
      <c r="N6" s="6"/>
      <c r="O6" s="11"/>
      <c r="P6" s="147">
        <f>J6</f>
        <v>235.16</v>
      </c>
      <c r="Q6" s="143">
        <f t="shared" si="0"/>
        <v>3997.72</v>
      </c>
      <c r="R6" s="4">
        <v>60</v>
      </c>
      <c r="S6" s="37">
        <f t="shared" si="1"/>
        <v>3.9193333333333333</v>
      </c>
      <c r="T6" s="37">
        <f t="shared" si="2"/>
        <v>66.62866666666666</v>
      </c>
      <c r="U6" s="37">
        <f t="shared" si="3"/>
        <v>799.54399999999987</v>
      </c>
      <c r="V6" s="82">
        <f t="shared" si="4"/>
        <v>1.9988599999999996</v>
      </c>
    </row>
    <row r="7" spans="1:22" ht="45.6" customHeight="1" x14ac:dyDescent="0.25">
      <c r="A7" s="162">
        <v>5</v>
      </c>
      <c r="B7" s="83" t="s">
        <v>111</v>
      </c>
      <c r="C7" s="84">
        <v>1</v>
      </c>
      <c r="D7" s="85">
        <v>126</v>
      </c>
      <c r="E7" s="8">
        <v>1481.375</v>
      </c>
      <c r="F7" s="158"/>
      <c r="G7" s="13"/>
      <c r="H7" s="13"/>
      <c r="I7" s="64" t="s">
        <v>107</v>
      </c>
      <c r="J7" s="187">
        <v>1481.38</v>
      </c>
      <c r="K7" s="12"/>
      <c r="L7" s="6"/>
      <c r="M7" s="6"/>
      <c r="N7" s="6"/>
      <c r="O7" s="11"/>
      <c r="P7" s="147">
        <f>J7</f>
        <v>1481.38</v>
      </c>
      <c r="Q7" s="143">
        <f t="shared" si="0"/>
        <v>1481.38</v>
      </c>
      <c r="R7" s="4">
        <v>60</v>
      </c>
      <c r="S7" s="37">
        <f t="shared" si="1"/>
        <v>24.689666666666668</v>
      </c>
      <c r="T7" s="37">
        <f t="shared" si="2"/>
        <v>24.689666666666668</v>
      </c>
      <c r="U7" s="37">
        <f t="shared" si="3"/>
        <v>296.27600000000001</v>
      </c>
      <c r="V7" s="82">
        <f t="shared" si="4"/>
        <v>0.74069000000000007</v>
      </c>
    </row>
    <row r="8" spans="1:22" ht="59.4" customHeight="1" x14ac:dyDescent="0.25">
      <c r="A8" s="162">
        <v>6</v>
      </c>
      <c r="B8" s="86" t="s">
        <v>122</v>
      </c>
      <c r="C8" s="80">
        <v>6</v>
      </c>
      <c r="D8" s="81">
        <v>42</v>
      </c>
      <c r="E8" s="8">
        <v>2719.1750000000002</v>
      </c>
      <c r="F8" s="158">
        <v>426.24</v>
      </c>
      <c r="G8" s="13">
        <f>E8-F8</f>
        <v>2292.9350000000004</v>
      </c>
      <c r="H8" s="13">
        <f>E8+F8</f>
        <v>3145.415</v>
      </c>
      <c r="I8" s="64" t="s">
        <v>109</v>
      </c>
      <c r="J8" s="187">
        <v>2654.4</v>
      </c>
      <c r="K8" s="12"/>
      <c r="L8" s="6">
        <v>999</v>
      </c>
      <c r="M8" s="6">
        <v>770</v>
      </c>
      <c r="N8" s="6">
        <v>1700</v>
      </c>
      <c r="O8" s="11">
        <v>952.65</v>
      </c>
      <c r="P8" s="147">
        <f>ROUND(AVERAGE(J8,L8:O8),2)</f>
        <v>1415.21</v>
      </c>
      <c r="Q8" s="143">
        <f t="shared" si="0"/>
        <v>8491.26</v>
      </c>
      <c r="R8" s="4">
        <v>60</v>
      </c>
      <c r="S8" s="37">
        <f t="shared" si="1"/>
        <v>23.586833333333335</v>
      </c>
      <c r="T8" s="37">
        <f t="shared" si="2"/>
        <v>141.52100000000002</v>
      </c>
      <c r="U8" s="37">
        <f t="shared" si="3"/>
        <v>1698.2520000000002</v>
      </c>
      <c r="V8" s="82">
        <f t="shared" si="4"/>
        <v>4.2456300000000002</v>
      </c>
    </row>
    <row r="9" spans="1:22" ht="61.8" customHeight="1" x14ac:dyDescent="0.25">
      <c r="A9" s="162">
        <v>7</v>
      </c>
      <c r="B9" s="86" t="s">
        <v>26</v>
      </c>
      <c r="C9" s="80">
        <v>13</v>
      </c>
      <c r="D9" s="81">
        <v>43</v>
      </c>
      <c r="E9" s="9">
        <v>207.642</v>
      </c>
      <c r="F9" s="159">
        <v>106.95</v>
      </c>
      <c r="G9" s="13">
        <f t="shared" ref="G9:G13" si="5">E9-F9</f>
        <v>100.69199999999999</v>
      </c>
      <c r="H9" s="13">
        <f t="shared" ref="H9:H12" si="6">E9+F9</f>
        <v>314.59199999999998</v>
      </c>
      <c r="I9" s="64" t="s">
        <v>109</v>
      </c>
      <c r="J9" s="82">
        <v>154.55000000000001</v>
      </c>
      <c r="K9" s="12"/>
      <c r="L9" s="6">
        <v>110</v>
      </c>
      <c r="M9" s="6">
        <v>147</v>
      </c>
      <c r="N9" s="6"/>
      <c r="O9" s="11"/>
      <c r="P9" s="147">
        <f>ROUND(AVERAGE(J9,L9:M9),2)</f>
        <v>137.18</v>
      </c>
      <c r="Q9" s="143">
        <f t="shared" si="0"/>
        <v>1783.3400000000001</v>
      </c>
      <c r="R9" s="4">
        <v>60</v>
      </c>
      <c r="S9" s="37">
        <f t="shared" si="1"/>
        <v>2.2863333333333333</v>
      </c>
      <c r="T9" s="37">
        <f t="shared" si="2"/>
        <v>29.722333333333331</v>
      </c>
      <c r="U9" s="37">
        <f t="shared" si="3"/>
        <v>356.66800000000001</v>
      </c>
      <c r="V9" s="82">
        <f t="shared" si="4"/>
        <v>0.89167000000000007</v>
      </c>
    </row>
    <row r="10" spans="1:22" ht="64.2" customHeight="1" x14ac:dyDescent="0.25">
      <c r="A10" s="162">
        <v>8</v>
      </c>
      <c r="B10" s="86" t="s">
        <v>112</v>
      </c>
      <c r="C10" s="80">
        <v>8</v>
      </c>
      <c r="D10" s="81">
        <v>44</v>
      </c>
      <c r="E10" s="8">
        <v>375.12599999999998</v>
      </c>
      <c r="F10" s="158">
        <v>75.489999999999995</v>
      </c>
      <c r="G10" s="13">
        <f>E10-F10</f>
        <v>299.63599999999997</v>
      </c>
      <c r="H10" s="13">
        <f>E10+F10</f>
        <v>450.61599999999999</v>
      </c>
      <c r="I10" s="64" t="s">
        <v>109</v>
      </c>
      <c r="J10" s="187">
        <v>338.94</v>
      </c>
      <c r="K10" s="87"/>
      <c r="L10" s="6"/>
      <c r="M10" s="6"/>
      <c r="N10" s="6"/>
      <c r="O10" s="11"/>
      <c r="P10" s="147">
        <f>J10</f>
        <v>338.94</v>
      </c>
      <c r="Q10" s="143">
        <f>P10*C10</f>
        <v>2711.52</v>
      </c>
      <c r="R10" s="4">
        <v>60</v>
      </c>
      <c r="S10" s="37">
        <f t="shared" si="1"/>
        <v>5.649</v>
      </c>
      <c r="T10" s="37">
        <f t="shared" si="2"/>
        <v>45.192</v>
      </c>
      <c r="U10" s="37">
        <f t="shared" si="3"/>
        <v>542.30399999999997</v>
      </c>
      <c r="V10" s="82">
        <f t="shared" si="4"/>
        <v>1.3557599999999999</v>
      </c>
    </row>
    <row r="11" spans="1:22" ht="33.6" customHeight="1" x14ac:dyDescent="0.25">
      <c r="A11" s="162">
        <v>9</v>
      </c>
      <c r="B11" s="86" t="s">
        <v>27</v>
      </c>
      <c r="C11" s="80">
        <v>3</v>
      </c>
      <c r="D11" s="85">
        <v>125</v>
      </c>
      <c r="E11" s="9">
        <v>7619.09</v>
      </c>
      <c r="F11" s="159"/>
      <c r="G11" s="13"/>
      <c r="H11" s="13"/>
      <c r="I11" s="64" t="s">
        <v>113</v>
      </c>
      <c r="J11" s="82">
        <v>7619.09</v>
      </c>
      <c r="K11" s="87"/>
      <c r="L11" s="6"/>
      <c r="M11" s="6"/>
      <c r="N11" s="6"/>
      <c r="O11" s="11"/>
      <c r="P11" s="147">
        <f>J11</f>
        <v>7619.09</v>
      </c>
      <c r="Q11" s="143">
        <f t="shared" si="0"/>
        <v>22857.27</v>
      </c>
      <c r="R11" s="4">
        <v>120</v>
      </c>
      <c r="S11" s="37">
        <f t="shared" si="1"/>
        <v>63.492416666666671</v>
      </c>
      <c r="T11" s="37">
        <f t="shared" si="2"/>
        <v>190.47725000000003</v>
      </c>
      <c r="U11" s="37">
        <f t="shared" si="3"/>
        <v>2285.7270000000003</v>
      </c>
      <c r="V11" s="82">
        <f t="shared" si="4"/>
        <v>5.7143175000000008</v>
      </c>
    </row>
    <row r="12" spans="1:22" ht="70.2" customHeight="1" x14ac:dyDescent="0.25">
      <c r="A12" s="162">
        <v>10</v>
      </c>
      <c r="B12" s="86" t="s">
        <v>28</v>
      </c>
      <c r="C12" s="80">
        <v>10</v>
      </c>
      <c r="D12" s="85">
        <v>130</v>
      </c>
      <c r="E12" s="8">
        <v>1510.9147</v>
      </c>
      <c r="F12" s="158">
        <v>580.39</v>
      </c>
      <c r="G12" s="13">
        <f t="shared" si="5"/>
        <v>930.52470000000005</v>
      </c>
      <c r="H12" s="13">
        <f t="shared" si="6"/>
        <v>2091.3047000000001</v>
      </c>
      <c r="I12" s="64" t="s">
        <v>109</v>
      </c>
      <c r="J12" s="187">
        <v>1639.75</v>
      </c>
      <c r="K12" s="88">
        <v>200</v>
      </c>
      <c r="L12" s="6">
        <v>350</v>
      </c>
      <c r="M12" s="6">
        <v>464.46</v>
      </c>
      <c r="N12" s="6">
        <v>500</v>
      </c>
      <c r="O12" s="11"/>
      <c r="P12" s="147">
        <f>ROUND(AVERAGE(J12:N12),2)</f>
        <v>630.84</v>
      </c>
      <c r="Q12" s="143">
        <f t="shared" si="0"/>
        <v>6308.4000000000005</v>
      </c>
      <c r="R12" s="4">
        <v>120</v>
      </c>
      <c r="S12" s="37">
        <f t="shared" si="1"/>
        <v>5.2570000000000006</v>
      </c>
      <c r="T12" s="37">
        <f t="shared" si="2"/>
        <v>52.570000000000007</v>
      </c>
      <c r="U12" s="37">
        <f t="shared" si="3"/>
        <v>630.84000000000015</v>
      </c>
      <c r="V12" s="82">
        <f t="shared" si="4"/>
        <v>1.5771000000000004</v>
      </c>
    </row>
    <row r="13" spans="1:22" ht="93.6" customHeight="1" thickBot="1" x14ac:dyDescent="0.3">
      <c r="A13" s="164">
        <v>11</v>
      </c>
      <c r="B13" s="99" t="s">
        <v>29</v>
      </c>
      <c r="C13" s="100">
        <v>8</v>
      </c>
      <c r="D13" s="101">
        <v>45</v>
      </c>
      <c r="E13" s="102">
        <v>1893.51</v>
      </c>
      <c r="F13" s="160">
        <v>521.76</v>
      </c>
      <c r="G13" s="103">
        <f t="shared" si="5"/>
        <v>1371.75</v>
      </c>
      <c r="H13" s="103">
        <v>2136.9180000000001</v>
      </c>
      <c r="I13" s="139" t="s">
        <v>109</v>
      </c>
      <c r="J13" s="188">
        <v>1746</v>
      </c>
      <c r="K13" s="104"/>
      <c r="L13" s="105"/>
      <c r="M13" s="105"/>
      <c r="N13" s="105"/>
      <c r="O13" s="106"/>
      <c r="P13" s="148">
        <f>J13</f>
        <v>1746</v>
      </c>
      <c r="Q13" s="144">
        <f t="shared" si="0"/>
        <v>13968</v>
      </c>
      <c r="R13" s="73">
        <v>60</v>
      </c>
      <c r="S13" s="110">
        <f>P13/R13</f>
        <v>29.1</v>
      </c>
      <c r="T13" s="110">
        <f>S13*C13</f>
        <v>232.8</v>
      </c>
      <c r="U13" s="110">
        <f t="shared" si="3"/>
        <v>2793.6000000000004</v>
      </c>
      <c r="V13" s="168">
        <f t="shared" si="4"/>
        <v>6.9840000000000009</v>
      </c>
    </row>
    <row r="14" spans="1:22" ht="14.4" thickBot="1" x14ac:dyDescent="0.3">
      <c r="A14" s="216" t="s">
        <v>329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166">
        <f>SUM(Q3:Q13)</f>
        <v>90847.099999999991</v>
      </c>
      <c r="R14" s="218" t="s">
        <v>365</v>
      </c>
      <c r="S14" s="219"/>
      <c r="T14" s="219"/>
      <c r="U14" s="165">
        <f>SUM(U3:U13)</f>
        <v>14874.394</v>
      </c>
      <c r="V14" s="166">
        <f>U14*0.25%</f>
        <v>37.185985000000002</v>
      </c>
    </row>
    <row r="15" spans="1:22" ht="14.4" thickBot="1" x14ac:dyDescent="0.3">
      <c r="A15" s="220" t="s">
        <v>330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128">
        <f>U14+V14</f>
        <v>14911.579985</v>
      </c>
    </row>
  </sheetData>
  <mergeCells count="15">
    <mergeCell ref="V1:V2"/>
    <mergeCell ref="A14:P14"/>
    <mergeCell ref="R14:T14"/>
    <mergeCell ref="A15:U15"/>
    <mergeCell ref="R1:R2"/>
    <mergeCell ref="S1:S2"/>
    <mergeCell ref="T1:T2"/>
    <mergeCell ref="U1:U2"/>
    <mergeCell ref="P1:P2"/>
    <mergeCell ref="Q1:Q2"/>
    <mergeCell ref="A1:A2"/>
    <mergeCell ref="B1:B2"/>
    <mergeCell ref="C1:C2"/>
    <mergeCell ref="D1:J1"/>
    <mergeCell ref="K1:O1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P1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6FE02-E332-41CE-9B4C-CCAB1988C4C5}">
  <dimension ref="A1:N69"/>
  <sheetViews>
    <sheetView zoomScale="90" zoomScaleNormal="90" workbookViewId="0">
      <selection activeCell="E9" sqref="E9"/>
    </sheetView>
  </sheetViews>
  <sheetFormatPr defaultRowHeight="14.4" x14ac:dyDescent="0.3"/>
  <cols>
    <col min="1" max="1" width="6" style="94" customWidth="1"/>
    <col min="2" max="2" width="19.33203125" style="94" customWidth="1"/>
    <col min="3" max="3" width="65.88671875" style="184" customWidth="1"/>
    <col min="4" max="4" width="13.21875" style="2" customWidth="1"/>
    <col min="5" max="5" width="9.6640625" customWidth="1"/>
    <col min="6" max="6" width="14" style="95" customWidth="1"/>
    <col min="7" max="7" width="11.6640625" style="194" customWidth="1"/>
    <col min="8" max="9" width="11.6640625" style="10" customWidth="1"/>
    <col min="10" max="10" width="13.44140625" style="96" customWidth="1"/>
    <col min="11" max="11" width="16.33203125" style="97" customWidth="1"/>
    <col min="12" max="12" width="27.6640625" style="98" customWidth="1"/>
    <col min="13" max="13" width="49.77734375" style="94" customWidth="1"/>
    <col min="14" max="15" width="8.88671875" customWidth="1"/>
  </cols>
  <sheetData>
    <row r="1" spans="1:14" s="91" customFormat="1" ht="82.8" x14ac:dyDescent="0.3">
      <c r="A1" s="29" t="s">
        <v>216</v>
      </c>
      <c r="B1" s="29" t="s">
        <v>215</v>
      </c>
      <c r="C1" s="181" t="s">
        <v>3</v>
      </c>
      <c r="D1" s="29" t="s">
        <v>114</v>
      </c>
      <c r="E1" s="169" t="s">
        <v>217</v>
      </c>
      <c r="F1" s="30" t="s">
        <v>117</v>
      </c>
      <c r="G1" s="66" t="s">
        <v>109</v>
      </c>
      <c r="H1" s="30" t="s">
        <v>115</v>
      </c>
      <c r="I1" s="30" t="s">
        <v>116</v>
      </c>
      <c r="J1" s="169" t="s">
        <v>363</v>
      </c>
      <c r="K1" s="170" t="s">
        <v>134</v>
      </c>
      <c r="L1" s="30" t="s">
        <v>123</v>
      </c>
      <c r="M1" s="30" t="s">
        <v>133</v>
      </c>
    </row>
    <row r="2" spans="1:14" ht="41.4" x14ac:dyDescent="0.3">
      <c r="A2" s="33">
        <v>1</v>
      </c>
      <c r="B2" s="34" t="s">
        <v>137</v>
      </c>
      <c r="C2" s="182" t="s">
        <v>331</v>
      </c>
      <c r="D2" s="35">
        <v>26</v>
      </c>
      <c r="E2" s="4">
        <v>67</v>
      </c>
      <c r="F2" s="36">
        <v>18.9513</v>
      </c>
      <c r="G2" s="67">
        <v>10.79</v>
      </c>
      <c r="H2" s="37">
        <f t="shared" ref="H2:H7" si="0">F2-G2</f>
        <v>8.1613000000000007</v>
      </c>
      <c r="I2" s="37">
        <f t="shared" ref="I2:I7" si="1">F2+G2</f>
        <v>29.741299999999999</v>
      </c>
      <c r="J2" s="38">
        <v>15.29</v>
      </c>
      <c r="K2" s="13">
        <f t="shared" ref="K2:K29" si="2">J2*D2</f>
        <v>397.53999999999996</v>
      </c>
      <c r="L2" s="4" t="s">
        <v>109</v>
      </c>
      <c r="M2" s="39"/>
      <c r="N2" s="92"/>
    </row>
    <row r="3" spans="1:14" ht="69" x14ac:dyDescent="0.3">
      <c r="A3" s="33">
        <v>2</v>
      </c>
      <c r="B3" s="34" t="s">
        <v>135</v>
      </c>
      <c r="C3" s="182" t="s">
        <v>30</v>
      </c>
      <c r="D3" s="35">
        <v>68</v>
      </c>
      <c r="E3" s="4">
        <v>138</v>
      </c>
      <c r="F3" s="36">
        <v>11.8774</v>
      </c>
      <c r="G3" s="67">
        <v>6.8</v>
      </c>
      <c r="H3" s="37">
        <f t="shared" si="0"/>
        <v>5.0773999999999999</v>
      </c>
      <c r="I3" s="37">
        <f t="shared" si="1"/>
        <v>18.677399999999999</v>
      </c>
      <c r="J3" s="38">
        <v>10.220000000000001</v>
      </c>
      <c r="K3" s="13">
        <f t="shared" si="2"/>
        <v>694.96</v>
      </c>
      <c r="L3" s="8" t="s">
        <v>109</v>
      </c>
      <c r="M3" s="39"/>
    </row>
    <row r="4" spans="1:14" ht="55.2" x14ac:dyDescent="0.3">
      <c r="A4" s="33">
        <v>3</v>
      </c>
      <c r="B4" s="34" t="s">
        <v>136</v>
      </c>
      <c r="C4" s="182" t="s">
        <v>31</v>
      </c>
      <c r="D4" s="35">
        <v>30</v>
      </c>
      <c r="E4" s="4">
        <v>46</v>
      </c>
      <c r="F4" s="36">
        <v>10.552899999999999</v>
      </c>
      <c r="G4" s="67">
        <v>2.2400000000000002</v>
      </c>
      <c r="H4" s="37">
        <f t="shared" si="0"/>
        <v>8.3128999999999991</v>
      </c>
      <c r="I4" s="37">
        <f t="shared" si="1"/>
        <v>12.792899999999999</v>
      </c>
      <c r="J4" s="38">
        <v>9.6999999999999993</v>
      </c>
      <c r="K4" s="13">
        <f t="shared" si="2"/>
        <v>291</v>
      </c>
      <c r="L4" s="4" t="s">
        <v>109</v>
      </c>
      <c r="M4" s="39" t="s">
        <v>138</v>
      </c>
    </row>
    <row r="5" spans="1:14" ht="27.6" x14ac:dyDescent="0.3">
      <c r="A5" s="33">
        <v>4</v>
      </c>
      <c r="B5" s="34" t="s">
        <v>184</v>
      </c>
      <c r="C5" s="182" t="s">
        <v>332</v>
      </c>
      <c r="D5" s="35">
        <v>13</v>
      </c>
      <c r="E5" s="4">
        <v>155</v>
      </c>
      <c r="F5" s="36">
        <v>42.233800000000002</v>
      </c>
      <c r="G5" s="67">
        <v>11.74</v>
      </c>
      <c r="H5" s="37">
        <f t="shared" si="0"/>
        <v>30.4938</v>
      </c>
      <c r="I5" s="37">
        <f t="shared" si="1"/>
        <v>53.973800000000004</v>
      </c>
      <c r="J5" s="38">
        <v>39.03</v>
      </c>
      <c r="K5" s="13">
        <f t="shared" si="2"/>
        <v>507.39</v>
      </c>
      <c r="L5" s="4" t="s">
        <v>109</v>
      </c>
      <c r="M5" s="39"/>
    </row>
    <row r="6" spans="1:14" ht="41.4" x14ac:dyDescent="0.3">
      <c r="A6" s="33">
        <v>5</v>
      </c>
      <c r="B6" s="34" t="s">
        <v>157</v>
      </c>
      <c r="C6" s="182" t="s">
        <v>333</v>
      </c>
      <c r="D6" s="35">
        <v>18</v>
      </c>
      <c r="E6" s="4">
        <v>68</v>
      </c>
      <c r="F6" s="36">
        <v>16.175000000000001</v>
      </c>
      <c r="G6" s="67">
        <v>3.96</v>
      </c>
      <c r="H6" s="37">
        <f t="shared" si="0"/>
        <v>12.215</v>
      </c>
      <c r="I6" s="37">
        <f t="shared" si="1"/>
        <v>20.135000000000002</v>
      </c>
      <c r="J6" s="38">
        <v>14.92</v>
      </c>
      <c r="K6" s="13">
        <f t="shared" si="2"/>
        <v>268.56</v>
      </c>
      <c r="L6" s="4" t="s">
        <v>109</v>
      </c>
      <c r="M6" s="39"/>
    </row>
    <row r="7" spans="1:14" ht="41.4" x14ac:dyDescent="0.3">
      <c r="A7" s="33">
        <v>6</v>
      </c>
      <c r="B7" s="34" t="s">
        <v>139</v>
      </c>
      <c r="C7" s="182" t="s">
        <v>294</v>
      </c>
      <c r="D7" s="35">
        <v>108</v>
      </c>
      <c r="E7" s="4">
        <v>47</v>
      </c>
      <c r="F7" s="36">
        <v>6.1082000000000001</v>
      </c>
      <c r="G7" s="67">
        <v>2.86</v>
      </c>
      <c r="H7" s="37">
        <f t="shared" si="0"/>
        <v>3.2482000000000002</v>
      </c>
      <c r="I7" s="37">
        <f t="shared" si="1"/>
        <v>8.9681999999999995</v>
      </c>
      <c r="J7" s="38">
        <v>5.2</v>
      </c>
      <c r="K7" s="13">
        <f t="shared" si="2"/>
        <v>561.6</v>
      </c>
      <c r="L7" s="4" t="s">
        <v>109</v>
      </c>
      <c r="M7" s="39"/>
    </row>
    <row r="8" spans="1:14" ht="27.6" x14ac:dyDescent="0.3">
      <c r="A8" s="33">
        <v>7</v>
      </c>
      <c r="B8" s="34" t="s">
        <v>185</v>
      </c>
      <c r="C8" s="182" t="s">
        <v>120</v>
      </c>
      <c r="D8" s="35">
        <v>10</v>
      </c>
      <c r="E8" s="4">
        <v>150</v>
      </c>
      <c r="F8" s="36">
        <v>96.424999999999997</v>
      </c>
      <c r="G8" s="67"/>
      <c r="H8" s="37"/>
      <c r="I8" s="37"/>
      <c r="J8" s="38">
        <v>96.43</v>
      </c>
      <c r="K8" s="13">
        <f t="shared" si="2"/>
        <v>964.30000000000007</v>
      </c>
      <c r="L8" s="4" t="s">
        <v>107</v>
      </c>
      <c r="M8" s="39"/>
    </row>
    <row r="9" spans="1:14" ht="27.6" x14ac:dyDescent="0.3">
      <c r="A9" s="33">
        <v>8</v>
      </c>
      <c r="B9" s="34" t="s">
        <v>158</v>
      </c>
      <c r="C9" s="182" t="s">
        <v>50</v>
      </c>
      <c r="D9" s="35">
        <v>11</v>
      </c>
      <c r="E9" s="4">
        <v>69</v>
      </c>
      <c r="F9" s="36">
        <v>120.83540000000001</v>
      </c>
      <c r="G9" s="67">
        <v>57.1</v>
      </c>
      <c r="H9" s="37">
        <f t="shared" ref="H9:H15" si="3">F9-G9</f>
        <v>63.735400000000006</v>
      </c>
      <c r="I9" s="37">
        <f t="shared" ref="I9:I15" si="4">F9+G9</f>
        <v>177.93540000000002</v>
      </c>
      <c r="J9" s="38">
        <v>99.71</v>
      </c>
      <c r="K9" s="13">
        <f t="shared" si="2"/>
        <v>1096.81</v>
      </c>
      <c r="L9" s="4" t="s">
        <v>109</v>
      </c>
      <c r="M9" s="39"/>
    </row>
    <row r="10" spans="1:14" ht="27.6" x14ac:dyDescent="0.3">
      <c r="A10" s="33">
        <v>9</v>
      </c>
      <c r="B10" s="34" t="s">
        <v>159</v>
      </c>
      <c r="C10" s="182" t="s">
        <v>334</v>
      </c>
      <c r="D10" s="35">
        <v>6</v>
      </c>
      <c r="E10" s="4">
        <v>70</v>
      </c>
      <c r="F10" s="36">
        <v>109.18</v>
      </c>
      <c r="G10" s="67">
        <v>45.4</v>
      </c>
      <c r="H10" s="37">
        <f t="shared" si="3"/>
        <v>63.780000000000008</v>
      </c>
      <c r="I10" s="37">
        <f t="shared" si="4"/>
        <v>154.58000000000001</v>
      </c>
      <c r="J10" s="38">
        <v>141.66</v>
      </c>
      <c r="K10" s="13">
        <f t="shared" si="2"/>
        <v>849.96</v>
      </c>
      <c r="L10" s="4" t="s">
        <v>109</v>
      </c>
      <c r="M10" s="39"/>
    </row>
    <row r="11" spans="1:14" ht="41.4" x14ac:dyDescent="0.3">
      <c r="A11" s="33">
        <v>10</v>
      </c>
      <c r="B11" s="34" t="s">
        <v>186</v>
      </c>
      <c r="C11" s="182" t="s">
        <v>335</v>
      </c>
      <c r="D11" s="35">
        <v>73</v>
      </c>
      <c r="E11" s="4">
        <v>151</v>
      </c>
      <c r="F11" s="36">
        <v>16.370799999999999</v>
      </c>
      <c r="G11" s="67">
        <v>8.1999999999999993</v>
      </c>
      <c r="H11" s="37">
        <f t="shared" si="3"/>
        <v>8.1707999999999998</v>
      </c>
      <c r="I11" s="37">
        <f t="shared" si="4"/>
        <v>24.570799999999998</v>
      </c>
      <c r="J11" s="38">
        <v>15.95</v>
      </c>
      <c r="K11" s="13">
        <f t="shared" si="2"/>
        <v>1164.3499999999999</v>
      </c>
      <c r="L11" s="4" t="s">
        <v>109</v>
      </c>
      <c r="M11" s="39"/>
    </row>
    <row r="12" spans="1:14" ht="41.4" x14ac:dyDescent="0.3">
      <c r="A12" s="33">
        <v>11</v>
      </c>
      <c r="B12" s="34" t="s">
        <v>169</v>
      </c>
      <c r="C12" s="182" t="s">
        <v>58</v>
      </c>
      <c r="D12" s="35">
        <v>10</v>
      </c>
      <c r="E12" s="4">
        <v>80</v>
      </c>
      <c r="F12" s="36">
        <v>61.0274</v>
      </c>
      <c r="G12" s="67">
        <v>21.87</v>
      </c>
      <c r="H12" s="37">
        <f t="shared" si="3"/>
        <v>39.157399999999996</v>
      </c>
      <c r="I12" s="37">
        <f t="shared" si="4"/>
        <v>82.897400000000005</v>
      </c>
      <c r="J12" s="38">
        <v>60.22</v>
      </c>
      <c r="K12" s="13">
        <f t="shared" si="2"/>
        <v>602.20000000000005</v>
      </c>
      <c r="L12" s="4" t="s">
        <v>109</v>
      </c>
      <c r="M12" s="39"/>
    </row>
    <row r="13" spans="1:14" ht="41.4" x14ac:dyDescent="0.3">
      <c r="A13" s="33">
        <v>12</v>
      </c>
      <c r="B13" s="34" t="s">
        <v>168</v>
      </c>
      <c r="C13" s="182" t="s">
        <v>336</v>
      </c>
      <c r="D13" s="35">
        <v>4</v>
      </c>
      <c r="E13" s="4">
        <v>79</v>
      </c>
      <c r="F13" s="36">
        <v>7.5664999999999996</v>
      </c>
      <c r="G13" s="67">
        <v>3.67</v>
      </c>
      <c r="H13" s="37">
        <f t="shared" si="3"/>
        <v>3.8964999999999996</v>
      </c>
      <c r="I13" s="37">
        <f t="shared" si="4"/>
        <v>11.236499999999999</v>
      </c>
      <c r="J13" s="38">
        <v>7.39</v>
      </c>
      <c r="K13" s="13">
        <f t="shared" si="2"/>
        <v>29.56</v>
      </c>
      <c r="L13" s="4" t="s">
        <v>109</v>
      </c>
      <c r="M13" s="39"/>
    </row>
    <row r="14" spans="1:14" ht="27.6" x14ac:dyDescent="0.3">
      <c r="A14" s="33">
        <v>13</v>
      </c>
      <c r="B14" s="34" t="s">
        <v>187</v>
      </c>
      <c r="C14" s="182" t="s">
        <v>51</v>
      </c>
      <c r="D14" s="35">
        <v>18</v>
      </c>
      <c r="E14" s="4">
        <v>152</v>
      </c>
      <c r="F14" s="36">
        <v>7.0797999999999996</v>
      </c>
      <c r="G14" s="67">
        <v>8.34</v>
      </c>
      <c r="H14" s="37">
        <f t="shared" si="3"/>
        <v>-1.2602000000000002</v>
      </c>
      <c r="I14" s="37">
        <f t="shared" si="4"/>
        <v>15.419799999999999</v>
      </c>
      <c r="J14" s="38">
        <v>4.2300000000000004</v>
      </c>
      <c r="K14" s="13">
        <f t="shared" si="2"/>
        <v>76.140000000000015</v>
      </c>
      <c r="L14" s="4" t="s">
        <v>109</v>
      </c>
      <c r="M14" s="39"/>
    </row>
    <row r="15" spans="1:14" ht="27.6" x14ac:dyDescent="0.3">
      <c r="A15" s="33">
        <v>14</v>
      </c>
      <c r="B15" s="34" t="s">
        <v>160</v>
      </c>
      <c r="C15" s="182" t="s">
        <v>121</v>
      </c>
      <c r="D15" s="35">
        <v>143</v>
      </c>
      <c r="E15" s="4">
        <v>71</v>
      </c>
      <c r="F15" s="36">
        <v>4.4436</v>
      </c>
      <c r="G15" s="67">
        <v>0.97</v>
      </c>
      <c r="H15" s="37">
        <f t="shared" si="3"/>
        <v>3.4736000000000002</v>
      </c>
      <c r="I15" s="37">
        <f t="shared" si="4"/>
        <v>5.4135999999999997</v>
      </c>
      <c r="J15" s="38">
        <v>4.34</v>
      </c>
      <c r="K15" s="13">
        <f t="shared" si="2"/>
        <v>620.62</v>
      </c>
      <c r="L15" s="4" t="s">
        <v>109</v>
      </c>
      <c r="M15" s="39"/>
    </row>
    <row r="16" spans="1:14" ht="27.6" x14ac:dyDescent="0.3">
      <c r="A16" s="33">
        <v>15</v>
      </c>
      <c r="B16" s="34" t="s">
        <v>161</v>
      </c>
      <c r="C16" s="182" t="s">
        <v>52</v>
      </c>
      <c r="D16" s="35">
        <v>30</v>
      </c>
      <c r="E16" s="4">
        <v>72</v>
      </c>
      <c r="F16" s="36">
        <v>4.3075000000000001</v>
      </c>
      <c r="G16" s="67"/>
      <c r="H16" s="37"/>
      <c r="I16" s="37"/>
      <c r="J16" s="38">
        <v>4.3099999999999996</v>
      </c>
      <c r="K16" s="13">
        <f t="shared" si="2"/>
        <v>129.29999999999998</v>
      </c>
      <c r="L16" s="4" t="s">
        <v>107</v>
      </c>
      <c r="M16" s="39"/>
    </row>
    <row r="17" spans="1:13" ht="41.4" x14ac:dyDescent="0.3">
      <c r="A17" s="33">
        <v>16</v>
      </c>
      <c r="B17" s="34" t="s">
        <v>141</v>
      </c>
      <c r="C17" s="182" t="s">
        <v>32</v>
      </c>
      <c r="D17" s="35">
        <v>13</v>
      </c>
      <c r="E17" s="4">
        <v>48</v>
      </c>
      <c r="F17" s="36">
        <v>7.2785000000000002</v>
      </c>
      <c r="G17" s="67">
        <v>3.76</v>
      </c>
      <c r="H17" s="37">
        <f t="shared" ref="H17:H27" si="5">F17-G17</f>
        <v>3.5185000000000004</v>
      </c>
      <c r="I17" s="37">
        <f t="shared" ref="I17:I27" si="6">F17+G17</f>
        <v>11.038499999999999</v>
      </c>
      <c r="J17" s="38">
        <v>6.17</v>
      </c>
      <c r="K17" s="13">
        <f t="shared" si="2"/>
        <v>80.209999999999994</v>
      </c>
      <c r="L17" s="4" t="s">
        <v>109</v>
      </c>
      <c r="M17" s="39"/>
    </row>
    <row r="18" spans="1:13" ht="27.6" x14ac:dyDescent="0.3">
      <c r="A18" s="33">
        <v>17</v>
      </c>
      <c r="B18" s="34" t="s">
        <v>142</v>
      </c>
      <c r="C18" s="182" t="s">
        <v>33</v>
      </c>
      <c r="D18" s="35">
        <v>14</v>
      </c>
      <c r="E18" s="4">
        <v>49</v>
      </c>
      <c r="F18" s="36">
        <v>45.793300000000002</v>
      </c>
      <c r="G18" s="67">
        <v>15.3</v>
      </c>
      <c r="H18" s="37">
        <f t="shared" si="5"/>
        <v>30.493300000000001</v>
      </c>
      <c r="I18" s="37">
        <f t="shared" si="6"/>
        <v>61.093299999999999</v>
      </c>
      <c r="J18" s="38">
        <v>44.36</v>
      </c>
      <c r="K18" s="13">
        <f t="shared" si="2"/>
        <v>621.04</v>
      </c>
      <c r="L18" s="4" t="s">
        <v>109</v>
      </c>
      <c r="M18" s="39"/>
    </row>
    <row r="19" spans="1:13" ht="41.4" x14ac:dyDescent="0.3">
      <c r="A19" s="33">
        <v>18</v>
      </c>
      <c r="B19" s="34" t="s">
        <v>162</v>
      </c>
      <c r="C19" s="182" t="s">
        <v>53</v>
      </c>
      <c r="D19" s="35">
        <v>11</v>
      </c>
      <c r="E19" s="4">
        <v>73</v>
      </c>
      <c r="F19" s="36">
        <v>42.157200000000003</v>
      </c>
      <c r="G19" s="67">
        <v>13.27</v>
      </c>
      <c r="H19" s="37">
        <f t="shared" si="5"/>
        <v>28.887200000000004</v>
      </c>
      <c r="I19" s="37">
        <f t="shared" si="6"/>
        <v>55.427199999999999</v>
      </c>
      <c r="J19" s="38">
        <v>40.44</v>
      </c>
      <c r="K19" s="13">
        <f t="shared" si="2"/>
        <v>444.84</v>
      </c>
      <c r="L19" s="4" t="s">
        <v>109</v>
      </c>
      <c r="M19" s="39"/>
    </row>
    <row r="20" spans="1:13" ht="41.4" x14ac:dyDescent="0.3">
      <c r="A20" s="33">
        <v>19</v>
      </c>
      <c r="B20" s="34" t="s">
        <v>163</v>
      </c>
      <c r="C20" s="182" t="s">
        <v>54</v>
      </c>
      <c r="D20" s="35">
        <v>11</v>
      </c>
      <c r="E20" s="4">
        <v>74</v>
      </c>
      <c r="F20" s="36">
        <v>32.4041</v>
      </c>
      <c r="G20" s="67">
        <v>8.76</v>
      </c>
      <c r="H20" s="37">
        <f t="shared" si="5"/>
        <v>23.644100000000002</v>
      </c>
      <c r="I20" s="37">
        <f t="shared" si="6"/>
        <v>41.164099999999998</v>
      </c>
      <c r="J20" s="38">
        <v>30.22</v>
      </c>
      <c r="K20" s="13">
        <f t="shared" si="2"/>
        <v>332.41999999999996</v>
      </c>
      <c r="L20" s="4" t="s">
        <v>109</v>
      </c>
      <c r="M20" s="39"/>
    </row>
    <row r="21" spans="1:13" ht="27.6" x14ac:dyDescent="0.3">
      <c r="A21" s="33">
        <v>20</v>
      </c>
      <c r="B21" s="34" t="s">
        <v>146</v>
      </c>
      <c r="C21" s="182" t="s">
        <v>34</v>
      </c>
      <c r="D21" s="35">
        <v>62</v>
      </c>
      <c r="E21" s="4">
        <v>50</v>
      </c>
      <c r="F21" s="36">
        <v>97.14</v>
      </c>
      <c r="G21" s="67">
        <v>66.040000000000006</v>
      </c>
      <c r="H21" s="37">
        <f t="shared" si="5"/>
        <v>31.099999999999994</v>
      </c>
      <c r="I21" s="37">
        <f t="shared" si="6"/>
        <v>163.18</v>
      </c>
      <c r="J21" s="38">
        <v>67.900000000000006</v>
      </c>
      <c r="K21" s="13">
        <f t="shared" si="2"/>
        <v>4209.8</v>
      </c>
      <c r="L21" s="4" t="s">
        <v>109</v>
      </c>
      <c r="M21" s="39"/>
    </row>
    <row r="22" spans="1:13" ht="41.4" x14ac:dyDescent="0.3">
      <c r="A22" s="33">
        <v>21</v>
      </c>
      <c r="B22" s="34" t="s">
        <v>143</v>
      </c>
      <c r="C22" s="182" t="s">
        <v>35</v>
      </c>
      <c r="D22" s="35">
        <v>3</v>
      </c>
      <c r="E22" s="4">
        <v>51</v>
      </c>
      <c r="F22" s="36">
        <v>43.472999999999999</v>
      </c>
      <c r="G22" s="67">
        <v>16.66</v>
      </c>
      <c r="H22" s="37">
        <f t="shared" si="5"/>
        <v>26.812999999999999</v>
      </c>
      <c r="I22" s="37">
        <f t="shared" si="6"/>
        <v>60.132999999999996</v>
      </c>
      <c r="J22" s="38">
        <v>38.99</v>
      </c>
      <c r="K22" s="13">
        <f t="shared" si="2"/>
        <v>116.97</v>
      </c>
      <c r="L22" s="4" t="s">
        <v>109</v>
      </c>
      <c r="M22" s="39"/>
    </row>
    <row r="23" spans="1:13" ht="27.6" x14ac:dyDescent="0.3">
      <c r="A23" s="33">
        <v>22</v>
      </c>
      <c r="B23" s="34" t="s">
        <v>150</v>
      </c>
      <c r="C23" s="182" t="s">
        <v>41</v>
      </c>
      <c r="D23" s="35">
        <v>25</v>
      </c>
      <c r="E23" s="4">
        <v>60</v>
      </c>
      <c r="F23" s="36">
        <v>5.6375999999999999</v>
      </c>
      <c r="G23" s="67">
        <v>5.07</v>
      </c>
      <c r="H23" s="37">
        <f t="shared" si="5"/>
        <v>0.56759999999999966</v>
      </c>
      <c r="I23" s="37">
        <f t="shared" si="6"/>
        <v>10.707599999999999</v>
      </c>
      <c r="J23" s="38">
        <v>4.21</v>
      </c>
      <c r="K23" s="13">
        <f t="shared" si="2"/>
        <v>105.25</v>
      </c>
      <c r="L23" s="4" t="s">
        <v>109</v>
      </c>
      <c r="M23" s="39"/>
    </row>
    <row r="24" spans="1:13" ht="27.6" x14ac:dyDescent="0.3">
      <c r="A24" s="33">
        <v>23</v>
      </c>
      <c r="B24" s="40" t="s">
        <v>153</v>
      </c>
      <c r="C24" s="47" t="s">
        <v>44</v>
      </c>
      <c r="D24" s="41">
        <v>2</v>
      </c>
      <c r="E24" s="4">
        <v>63</v>
      </c>
      <c r="F24" s="36">
        <v>26.121600000000001</v>
      </c>
      <c r="G24" s="67">
        <v>8.64</v>
      </c>
      <c r="H24" s="37">
        <f t="shared" si="5"/>
        <v>17.4816</v>
      </c>
      <c r="I24" s="37">
        <f t="shared" si="6"/>
        <v>34.761600000000001</v>
      </c>
      <c r="J24" s="38">
        <v>22.5</v>
      </c>
      <c r="K24" s="13">
        <f t="shared" si="2"/>
        <v>45</v>
      </c>
      <c r="L24" s="4" t="s">
        <v>109</v>
      </c>
      <c r="M24" s="39"/>
    </row>
    <row r="25" spans="1:13" ht="27.6" x14ac:dyDescent="0.3">
      <c r="A25" s="33">
        <v>24</v>
      </c>
      <c r="B25" s="34" t="s">
        <v>155</v>
      </c>
      <c r="C25" s="182" t="s">
        <v>337</v>
      </c>
      <c r="D25" s="35">
        <v>3</v>
      </c>
      <c r="E25" s="4">
        <v>65</v>
      </c>
      <c r="F25" s="36">
        <v>21.764299999999999</v>
      </c>
      <c r="G25" s="67">
        <v>3.88</v>
      </c>
      <c r="H25" s="37">
        <f t="shared" si="5"/>
        <v>17.8843</v>
      </c>
      <c r="I25" s="37">
        <f t="shared" si="6"/>
        <v>25.644299999999998</v>
      </c>
      <c r="J25" s="38">
        <v>20.329999999999998</v>
      </c>
      <c r="K25" s="13">
        <f t="shared" si="2"/>
        <v>60.989999999999995</v>
      </c>
      <c r="L25" s="4" t="s">
        <v>109</v>
      </c>
      <c r="M25" s="39"/>
    </row>
    <row r="26" spans="1:13" ht="27.6" x14ac:dyDescent="0.3">
      <c r="A26" s="33">
        <v>25</v>
      </c>
      <c r="B26" s="34" t="s">
        <v>164</v>
      </c>
      <c r="C26" s="182" t="s">
        <v>55</v>
      </c>
      <c r="D26" s="35">
        <v>21</v>
      </c>
      <c r="E26" s="4">
        <v>75</v>
      </c>
      <c r="F26" s="36">
        <v>10.9443</v>
      </c>
      <c r="G26" s="67">
        <v>4.43</v>
      </c>
      <c r="H26" s="37">
        <f t="shared" si="5"/>
        <v>6.5143000000000004</v>
      </c>
      <c r="I26" s="37">
        <f t="shared" si="6"/>
        <v>15.3743</v>
      </c>
      <c r="J26" s="38">
        <v>11.2</v>
      </c>
      <c r="K26" s="13">
        <f t="shared" si="2"/>
        <v>235.2</v>
      </c>
      <c r="L26" s="4" t="s">
        <v>109</v>
      </c>
      <c r="M26" s="39"/>
    </row>
    <row r="27" spans="1:13" ht="27.6" x14ac:dyDescent="0.3">
      <c r="A27" s="33">
        <v>26</v>
      </c>
      <c r="B27" s="34" t="s">
        <v>208</v>
      </c>
      <c r="C27" s="182" t="s">
        <v>206</v>
      </c>
      <c r="D27" s="35">
        <v>111</v>
      </c>
      <c r="E27" s="4">
        <v>52</v>
      </c>
      <c r="F27" s="36">
        <v>6.1715999999999998</v>
      </c>
      <c r="G27" s="67">
        <v>1.93</v>
      </c>
      <c r="H27" s="37">
        <f t="shared" si="5"/>
        <v>4.2416</v>
      </c>
      <c r="I27" s="37">
        <f t="shared" si="6"/>
        <v>8.1015999999999995</v>
      </c>
      <c r="J27" s="38">
        <v>6.12</v>
      </c>
      <c r="K27" s="13">
        <f t="shared" si="2"/>
        <v>679.32</v>
      </c>
      <c r="L27" s="4" t="s">
        <v>109</v>
      </c>
      <c r="M27" s="39"/>
    </row>
    <row r="28" spans="1:13" ht="41.4" x14ac:dyDescent="0.3">
      <c r="A28" s="33">
        <v>27</v>
      </c>
      <c r="B28" s="34" t="s">
        <v>144</v>
      </c>
      <c r="C28" s="182" t="s">
        <v>36</v>
      </c>
      <c r="D28" s="35">
        <v>1</v>
      </c>
      <c r="E28" s="4">
        <v>53</v>
      </c>
      <c r="F28" s="36">
        <v>64.727500000000006</v>
      </c>
      <c r="G28" s="67"/>
      <c r="H28" s="37"/>
      <c r="I28" s="37"/>
      <c r="J28" s="38">
        <v>64.73</v>
      </c>
      <c r="K28" s="13">
        <f t="shared" si="2"/>
        <v>64.73</v>
      </c>
      <c r="L28" s="4" t="s">
        <v>113</v>
      </c>
      <c r="M28" s="39" t="s">
        <v>367</v>
      </c>
    </row>
    <row r="29" spans="1:13" ht="41.4" x14ac:dyDescent="0.3">
      <c r="A29" s="33">
        <v>28</v>
      </c>
      <c r="B29" s="34" t="s">
        <v>170</v>
      </c>
      <c r="C29" s="182" t="s">
        <v>38</v>
      </c>
      <c r="D29" s="35">
        <v>32</v>
      </c>
      <c r="E29" s="4">
        <v>131</v>
      </c>
      <c r="F29" s="36">
        <v>28.158000000000001</v>
      </c>
      <c r="G29" s="67"/>
      <c r="H29" s="37"/>
      <c r="I29" s="37"/>
      <c r="J29" s="38">
        <v>28.16</v>
      </c>
      <c r="K29" s="13">
        <f t="shared" si="2"/>
        <v>901.12</v>
      </c>
      <c r="L29" s="4" t="s">
        <v>113</v>
      </c>
      <c r="M29" s="39"/>
    </row>
    <row r="30" spans="1:13" ht="69" x14ac:dyDescent="0.3">
      <c r="A30" s="33">
        <v>29</v>
      </c>
      <c r="B30" s="34" t="s">
        <v>171</v>
      </c>
      <c r="C30" s="182" t="s">
        <v>190</v>
      </c>
      <c r="D30" s="35">
        <v>40</v>
      </c>
      <c r="E30" s="4">
        <v>139</v>
      </c>
      <c r="F30" s="36">
        <v>454.803</v>
      </c>
      <c r="G30" s="67">
        <v>130.29</v>
      </c>
      <c r="H30" s="37">
        <f>F30-G30</f>
        <v>324.51300000000003</v>
      </c>
      <c r="I30" s="37">
        <f>F30+G30</f>
        <v>585.09299999999996</v>
      </c>
      <c r="J30" s="38">
        <v>449.48</v>
      </c>
      <c r="K30" s="13"/>
      <c r="L30" s="4"/>
      <c r="M30" s="39"/>
    </row>
    <row r="31" spans="1:13" ht="69" x14ac:dyDescent="0.3">
      <c r="A31" s="33">
        <v>29</v>
      </c>
      <c r="B31" s="34" t="s">
        <v>171</v>
      </c>
      <c r="C31" s="182" t="s">
        <v>190</v>
      </c>
      <c r="D31" s="35">
        <v>40</v>
      </c>
      <c r="E31" s="4">
        <v>139</v>
      </c>
      <c r="F31" s="36"/>
      <c r="G31" s="67"/>
      <c r="H31" s="37"/>
      <c r="I31" s="37"/>
      <c r="J31" s="38">
        <f>ROUND(J30/50*5,2)</f>
        <v>44.95</v>
      </c>
      <c r="K31" s="13">
        <f t="shared" ref="K31:K45" si="7">J31*D31</f>
        <v>1798</v>
      </c>
      <c r="L31" s="4" t="s">
        <v>191</v>
      </c>
      <c r="M31" s="39" t="s">
        <v>192</v>
      </c>
    </row>
    <row r="32" spans="1:13" ht="41.4" x14ac:dyDescent="0.3">
      <c r="A32" s="33">
        <v>30</v>
      </c>
      <c r="B32" s="34" t="s">
        <v>140</v>
      </c>
      <c r="C32" s="182" t="s">
        <v>118</v>
      </c>
      <c r="D32" s="35">
        <v>3</v>
      </c>
      <c r="E32" s="4">
        <v>55</v>
      </c>
      <c r="F32" s="36">
        <v>25.395</v>
      </c>
      <c r="G32" s="67">
        <v>10.77</v>
      </c>
      <c r="H32" s="37">
        <f>F32-G32</f>
        <v>14.625</v>
      </c>
      <c r="I32" s="37">
        <f>F32+G32</f>
        <v>36.164999999999999</v>
      </c>
      <c r="J32" s="38">
        <v>23.09</v>
      </c>
      <c r="K32" s="13">
        <f t="shared" si="7"/>
        <v>69.27</v>
      </c>
      <c r="L32" s="4" t="s">
        <v>109</v>
      </c>
      <c r="M32" s="39"/>
    </row>
    <row r="33" spans="1:13" ht="41.4" x14ac:dyDescent="0.3">
      <c r="A33" s="33">
        <v>31</v>
      </c>
      <c r="B33" s="34" t="s">
        <v>172</v>
      </c>
      <c r="C33" s="182" t="s">
        <v>338</v>
      </c>
      <c r="D33" s="35">
        <v>11</v>
      </c>
      <c r="E33" s="4">
        <v>140</v>
      </c>
      <c r="F33" s="36">
        <v>9.2149999999999999</v>
      </c>
      <c r="G33" s="67">
        <v>3.7</v>
      </c>
      <c r="H33" s="37">
        <f>F33-G33</f>
        <v>5.5149999999999997</v>
      </c>
      <c r="I33" s="37">
        <f>F33+G33</f>
        <v>12.914999999999999</v>
      </c>
      <c r="J33" s="38">
        <v>8.31</v>
      </c>
      <c r="K33" s="13">
        <f t="shared" si="7"/>
        <v>91.410000000000011</v>
      </c>
      <c r="L33" s="4" t="s">
        <v>109</v>
      </c>
      <c r="M33" s="39"/>
    </row>
    <row r="34" spans="1:13" ht="27.6" x14ac:dyDescent="0.3">
      <c r="A34" s="33">
        <v>32</v>
      </c>
      <c r="B34" s="34" t="s">
        <v>165</v>
      </c>
      <c r="C34" s="182" t="s">
        <v>56</v>
      </c>
      <c r="D34" s="35">
        <v>49</v>
      </c>
      <c r="E34" s="4">
        <v>76</v>
      </c>
      <c r="F34" s="36">
        <v>92.093400000000003</v>
      </c>
      <c r="G34" s="67">
        <v>26.14</v>
      </c>
      <c r="H34" s="37">
        <f>F34-G34</f>
        <v>65.953400000000002</v>
      </c>
      <c r="I34" s="37">
        <f>F34+G34</f>
        <v>118.2334</v>
      </c>
      <c r="J34" s="38">
        <v>88.18</v>
      </c>
      <c r="K34" s="13">
        <f t="shared" si="7"/>
        <v>4320.8200000000006</v>
      </c>
      <c r="L34" s="4" t="s">
        <v>109</v>
      </c>
      <c r="M34" s="39"/>
    </row>
    <row r="35" spans="1:13" ht="27.6" x14ac:dyDescent="0.3">
      <c r="A35" s="33">
        <v>33</v>
      </c>
      <c r="B35" s="34" t="s">
        <v>166</v>
      </c>
      <c r="C35" s="182" t="s">
        <v>57</v>
      </c>
      <c r="D35" s="35">
        <v>31</v>
      </c>
      <c r="E35" s="4">
        <v>77</v>
      </c>
      <c r="F35" s="36">
        <v>77.117800000000003</v>
      </c>
      <c r="G35" s="67">
        <v>20.92</v>
      </c>
      <c r="H35" s="37">
        <f>F35-G35</f>
        <v>56.197800000000001</v>
      </c>
      <c r="I35" s="37">
        <f>F35+G35</f>
        <v>98.037800000000004</v>
      </c>
      <c r="J35" s="38">
        <v>75.900000000000006</v>
      </c>
      <c r="K35" s="13">
        <f t="shared" si="7"/>
        <v>2352.9</v>
      </c>
      <c r="L35" s="4" t="s">
        <v>109</v>
      </c>
      <c r="M35" s="39"/>
    </row>
    <row r="36" spans="1:13" ht="27.6" x14ac:dyDescent="0.3">
      <c r="A36" s="33">
        <v>34</v>
      </c>
      <c r="B36" s="34" t="s">
        <v>188</v>
      </c>
      <c r="C36" s="182" t="s">
        <v>339</v>
      </c>
      <c r="D36" s="35">
        <v>20</v>
      </c>
      <c r="E36" s="4">
        <v>153</v>
      </c>
      <c r="F36" s="36">
        <v>18.557300000000001</v>
      </c>
      <c r="G36" s="67">
        <v>3.46</v>
      </c>
      <c r="H36" s="37">
        <f>F36-G36</f>
        <v>15.097300000000001</v>
      </c>
      <c r="I36" s="37">
        <f>F36+G36</f>
        <v>22.017300000000002</v>
      </c>
      <c r="J36" s="38">
        <v>18.41</v>
      </c>
      <c r="K36" s="13">
        <f t="shared" si="7"/>
        <v>368.2</v>
      </c>
      <c r="L36" s="4" t="s">
        <v>109</v>
      </c>
      <c r="M36" s="39"/>
    </row>
    <row r="37" spans="1:13" ht="69" x14ac:dyDescent="0.3">
      <c r="A37" s="33">
        <v>35</v>
      </c>
      <c r="B37" s="34" t="s">
        <v>341</v>
      </c>
      <c r="C37" s="182" t="s">
        <v>213</v>
      </c>
      <c r="D37" s="35">
        <v>6</v>
      </c>
      <c r="E37" s="4">
        <v>141</v>
      </c>
      <c r="F37" s="36">
        <v>372.17500000000001</v>
      </c>
      <c r="G37" s="67"/>
      <c r="H37" s="37"/>
      <c r="I37" s="37"/>
      <c r="J37" s="38">
        <v>372.18</v>
      </c>
      <c r="K37" s="13">
        <f t="shared" si="7"/>
        <v>2233.08</v>
      </c>
      <c r="L37" s="4" t="s">
        <v>193</v>
      </c>
      <c r="M37" s="39" t="s">
        <v>194</v>
      </c>
    </row>
    <row r="38" spans="1:13" ht="41.4" x14ac:dyDescent="0.3">
      <c r="A38" s="33">
        <v>36</v>
      </c>
      <c r="B38" s="34" t="s">
        <v>340</v>
      </c>
      <c r="C38" s="182" t="s">
        <v>342</v>
      </c>
      <c r="D38" s="35">
        <v>12</v>
      </c>
      <c r="E38" s="4">
        <v>142</v>
      </c>
      <c r="F38" s="36">
        <v>419.16</v>
      </c>
      <c r="G38" s="67"/>
      <c r="H38" s="37"/>
      <c r="I38" s="37"/>
      <c r="J38" s="38">
        <v>419.16</v>
      </c>
      <c r="K38" s="13">
        <f t="shared" si="7"/>
        <v>5029.92</v>
      </c>
      <c r="L38" s="4" t="s">
        <v>202</v>
      </c>
      <c r="M38" s="39" t="s">
        <v>194</v>
      </c>
    </row>
    <row r="39" spans="1:13" ht="41.4" x14ac:dyDescent="0.3">
      <c r="A39" s="33">
        <v>37</v>
      </c>
      <c r="B39" s="34" t="s">
        <v>167</v>
      </c>
      <c r="C39" s="182" t="s">
        <v>343</v>
      </c>
      <c r="D39" s="35">
        <v>2</v>
      </c>
      <c r="E39" s="4">
        <v>78</v>
      </c>
      <c r="F39" s="36">
        <v>35.418199999999999</v>
      </c>
      <c r="G39" s="67">
        <v>13.89</v>
      </c>
      <c r="H39" s="37">
        <f t="shared" ref="H39:H46" si="8">F39-G39</f>
        <v>21.528199999999998</v>
      </c>
      <c r="I39" s="37">
        <f t="shared" ref="I39:I46" si="9">F39+G39</f>
        <v>49.308199999999999</v>
      </c>
      <c r="J39" s="38">
        <v>33.83</v>
      </c>
      <c r="K39" s="13">
        <f t="shared" si="7"/>
        <v>67.66</v>
      </c>
      <c r="L39" s="4" t="s">
        <v>109</v>
      </c>
      <c r="M39" s="39"/>
    </row>
    <row r="40" spans="1:13" ht="27.6" x14ac:dyDescent="0.3">
      <c r="A40" s="33">
        <v>38</v>
      </c>
      <c r="B40" s="34" t="s">
        <v>174</v>
      </c>
      <c r="C40" s="182" t="s">
        <v>119</v>
      </c>
      <c r="D40" s="35">
        <v>1</v>
      </c>
      <c r="E40" s="4">
        <v>132</v>
      </c>
      <c r="F40" s="36">
        <v>20.258299999999998</v>
      </c>
      <c r="G40" s="67">
        <v>5.77</v>
      </c>
      <c r="H40" s="37">
        <f t="shared" si="8"/>
        <v>14.488299999999999</v>
      </c>
      <c r="I40" s="37">
        <f t="shared" si="9"/>
        <v>26.028299999999998</v>
      </c>
      <c r="J40" s="38">
        <v>18.11</v>
      </c>
      <c r="K40" s="13">
        <f t="shared" si="7"/>
        <v>18.11</v>
      </c>
      <c r="L40" s="4" t="s">
        <v>109</v>
      </c>
      <c r="M40" s="39"/>
    </row>
    <row r="41" spans="1:13" ht="41.4" x14ac:dyDescent="0.3">
      <c r="A41" s="33">
        <v>39</v>
      </c>
      <c r="B41" s="34" t="s">
        <v>344</v>
      </c>
      <c r="C41" s="182" t="s">
        <v>346</v>
      </c>
      <c r="D41" s="35">
        <v>48</v>
      </c>
      <c r="E41" s="4">
        <v>133</v>
      </c>
      <c r="F41" s="36">
        <v>18.821400000000001</v>
      </c>
      <c r="G41" s="67">
        <v>8.43</v>
      </c>
      <c r="H41" s="37">
        <f t="shared" si="8"/>
        <v>10.391400000000001</v>
      </c>
      <c r="I41" s="37">
        <f t="shared" si="9"/>
        <v>27.2514</v>
      </c>
      <c r="J41" s="38">
        <v>16.91</v>
      </c>
      <c r="K41" s="13">
        <f t="shared" si="7"/>
        <v>811.68000000000006</v>
      </c>
      <c r="L41" s="4" t="s">
        <v>109</v>
      </c>
      <c r="M41" s="39"/>
    </row>
    <row r="42" spans="1:13" ht="41.4" x14ac:dyDescent="0.3">
      <c r="A42" s="33">
        <v>40</v>
      </c>
      <c r="B42" s="34" t="s">
        <v>345</v>
      </c>
      <c r="C42" s="182" t="s">
        <v>195</v>
      </c>
      <c r="D42" s="35">
        <v>3</v>
      </c>
      <c r="E42" s="4">
        <v>143</v>
      </c>
      <c r="F42" s="36">
        <v>75.474599999999995</v>
      </c>
      <c r="G42" s="67">
        <v>25.13</v>
      </c>
      <c r="H42" s="37">
        <f t="shared" si="8"/>
        <v>50.3446</v>
      </c>
      <c r="I42" s="37">
        <f t="shared" si="9"/>
        <v>100.60459999999999</v>
      </c>
      <c r="J42" s="38">
        <v>71.55</v>
      </c>
      <c r="K42" s="13">
        <f t="shared" si="7"/>
        <v>214.64999999999998</v>
      </c>
      <c r="L42" s="4" t="s">
        <v>109</v>
      </c>
      <c r="M42" s="39"/>
    </row>
    <row r="43" spans="1:13" ht="41.4" x14ac:dyDescent="0.3">
      <c r="A43" s="33">
        <v>41</v>
      </c>
      <c r="B43" s="34" t="s">
        <v>175</v>
      </c>
      <c r="C43" s="182" t="s">
        <v>347</v>
      </c>
      <c r="D43" s="35">
        <v>77</v>
      </c>
      <c r="E43" s="4">
        <v>144</v>
      </c>
      <c r="F43" s="36">
        <v>122.2509</v>
      </c>
      <c r="G43" s="67">
        <v>32.89</v>
      </c>
      <c r="H43" s="37">
        <f t="shared" si="8"/>
        <v>89.360900000000001</v>
      </c>
      <c r="I43" s="37">
        <f t="shared" si="9"/>
        <v>155.14089999999999</v>
      </c>
      <c r="J43" s="38">
        <v>126.91</v>
      </c>
      <c r="K43" s="13">
        <f t="shared" si="7"/>
        <v>9772.07</v>
      </c>
      <c r="L43" s="4" t="s">
        <v>109</v>
      </c>
      <c r="M43" s="39"/>
    </row>
    <row r="44" spans="1:13" ht="41.4" x14ac:dyDescent="0.3">
      <c r="A44" s="33">
        <v>42</v>
      </c>
      <c r="B44" s="34" t="s">
        <v>148</v>
      </c>
      <c r="C44" s="182" t="s">
        <v>39</v>
      </c>
      <c r="D44" s="35">
        <v>5</v>
      </c>
      <c r="E44" s="4">
        <v>57</v>
      </c>
      <c r="F44" s="36">
        <v>44.79</v>
      </c>
      <c r="G44" s="67">
        <v>10.89</v>
      </c>
      <c r="H44" s="37">
        <f t="shared" si="8"/>
        <v>33.9</v>
      </c>
      <c r="I44" s="37">
        <f t="shared" si="9"/>
        <v>55.68</v>
      </c>
      <c r="J44" s="38">
        <v>43.16</v>
      </c>
      <c r="K44" s="13">
        <f t="shared" si="7"/>
        <v>215.79999999999998</v>
      </c>
      <c r="L44" s="4" t="s">
        <v>109</v>
      </c>
      <c r="M44" s="39"/>
    </row>
    <row r="45" spans="1:13" x14ac:dyDescent="0.3">
      <c r="A45" s="33">
        <v>43</v>
      </c>
      <c r="B45" s="34" t="s">
        <v>145</v>
      </c>
      <c r="C45" s="182" t="s">
        <v>348</v>
      </c>
      <c r="D45" s="35">
        <v>5</v>
      </c>
      <c r="E45" s="4">
        <v>58</v>
      </c>
      <c r="F45" s="36">
        <v>23.225999999999999</v>
      </c>
      <c r="G45" s="67">
        <v>9.99</v>
      </c>
      <c r="H45" s="37">
        <f t="shared" si="8"/>
        <v>13.235999999999999</v>
      </c>
      <c r="I45" s="37">
        <f t="shared" si="9"/>
        <v>33.216000000000001</v>
      </c>
      <c r="J45" s="38">
        <v>19.95</v>
      </c>
      <c r="K45" s="13">
        <f t="shared" si="7"/>
        <v>99.75</v>
      </c>
      <c r="L45" s="4" t="s">
        <v>109</v>
      </c>
      <c r="M45" s="39"/>
    </row>
    <row r="46" spans="1:13" ht="27.6" x14ac:dyDescent="0.3">
      <c r="A46" s="33">
        <v>44</v>
      </c>
      <c r="B46" s="34" t="s">
        <v>196</v>
      </c>
      <c r="C46" s="182" t="s">
        <v>198</v>
      </c>
      <c r="D46" s="35">
        <v>6</v>
      </c>
      <c r="E46" s="4">
        <v>145</v>
      </c>
      <c r="F46" s="36">
        <v>3.1112000000000002</v>
      </c>
      <c r="G46" s="67">
        <v>0.95</v>
      </c>
      <c r="H46" s="37">
        <f t="shared" si="8"/>
        <v>2.1612</v>
      </c>
      <c r="I46" s="37">
        <f t="shared" si="9"/>
        <v>4.0612000000000004</v>
      </c>
      <c r="J46" s="38">
        <v>3.14</v>
      </c>
      <c r="K46" s="13"/>
      <c r="L46" s="4"/>
      <c r="M46" s="39"/>
    </row>
    <row r="47" spans="1:13" ht="27.6" x14ac:dyDescent="0.3">
      <c r="A47" s="33">
        <v>44</v>
      </c>
      <c r="B47" s="34" t="s">
        <v>196</v>
      </c>
      <c r="C47" s="182" t="s">
        <v>198</v>
      </c>
      <c r="D47" s="35">
        <v>6</v>
      </c>
      <c r="E47" s="4">
        <v>145</v>
      </c>
      <c r="F47" s="36"/>
      <c r="G47" s="67"/>
      <c r="H47" s="37"/>
      <c r="I47" s="37"/>
      <c r="J47" s="38">
        <f>J46*200</f>
        <v>628</v>
      </c>
      <c r="K47" s="13">
        <f>J47*D47</f>
        <v>3768</v>
      </c>
      <c r="L47" s="4" t="s">
        <v>109</v>
      </c>
      <c r="M47" s="39" t="s">
        <v>199</v>
      </c>
    </row>
    <row r="48" spans="1:13" ht="27.6" x14ac:dyDescent="0.3">
      <c r="A48" s="33">
        <v>45</v>
      </c>
      <c r="B48" s="34" t="s">
        <v>197</v>
      </c>
      <c r="C48" s="182" t="s">
        <v>200</v>
      </c>
      <c r="D48" s="35">
        <v>2</v>
      </c>
      <c r="E48" s="4">
        <v>146</v>
      </c>
      <c r="F48" s="36">
        <v>3.1307999999999998</v>
      </c>
      <c r="G48" s="67">
        <v>0.96</v>
      </c>
      <c r="H48" s="37">
        <f>F48-G48</f>
        <v>2.1707999999999998</v>
      </c>
      <c r="I48" s="37">
        <f>F48+G48</f>
        <v>4.0907999999999998</v>
      </c>
      <c r="J48" s="38">
        <v>3.28</v>
      </c>
      <c r="K48" s="13"/>
      <c r="L48" s="4"/>
      <c r="M48" s="39"/>
    </row>
    <row r="49" spans="1:14" ht="27.6" x14ac:dyDescent="0.3">
      <c r="A49" s="33">
        <v>45</v>
      </c>
      <c r="B49" s="34" t="s">
        <v>197</v>
      </c>
      <c r="C49" s="182" t="s">
        <v>200</v>
      </c>
      <c r="D49" s="35">
        <v>2</v>
      </c>
      <c r="E49" s="4">
        <v>146</v>
      </c>
      <c r="F49" s="36"/>
      <c r="G49" s="67"/>
      <c r="H49" s="37"/>
      <c r="I49" s="37"/>
      <c r="J49" s="38">
        <f>J48*60</f>
        <v>196.79999999999998</v>
      </c>
      <c r="K49" s="13">
        <f t="shared" ref="K49:K68" si="10">J49*D49</f>
        <v>393.59999999999997</v>
      </c>
      <c r="L49" s="4" t="s">
        <v>109</v>
      </c>
      <c r="M49" s="39" t="s">
        <v>214</v>
      </c>
    </row>
    <row r="50" spans="1:14" ht="41.4" x14ac:dyDescent="0.3">
      <c r="A50" s="33">
        <v>46</v>
      </c>
      <c r="B50" s="34" t="s">
        <v>201</v>
      </c>
      <c r="C50" s="182" t="s">
        <v>37</v>
      </c>
      <c r="D50" s="35">
        <v>22</v>
      </c>
      <c r="E50" s="4">
        <v>54</v>
      </c>
      <c r="F50" s="36">
        <v>33.96</v>
      </c>
      <c r="G50" s="67">
        <v>6.1</v>
      </c>
      <c r="H50" s="37">
        <f>F50-G50</f>
        <v>27.86</v>
      </c>
      <c r="I50" s="37">
        <f>F50+G50</f>
        <v>40.06</v>
      </c>
      <c r="J50" s="38">
        <v>34.89</v>
      </c>
      <c r="K50" s="13">
        <f t="shared" si="10"/>
        <v>767.58</v>
      </c>
      <c r="L50" s="4" t="s">
        <v>109</v>
      </c>
      <c r="M50" s="39"/>
    </row>
    <row r="51" spans="1:14" ht="41.4" x14ac:dyDescent="0.3">
      <c r="A51" s="33">
        <v>47</v>
      </c>
      <c r="B51" s="34" t="s">
        <v>173</v>
      </c>
      <c r="C51" s="182" t="s">
        <v>204</v>
      </c>
      <c r="D51" s="35">
        <v>46</v>
      </c>
      <c r="E51" s="4">
        <v>147</v>
      </c>
      <c r="F51" s="36">
        <v>18.95</v>
      </c>
      <c r="G51" s="67"/>
      <c r="H51" s="37"/>
      <c r="I51" s="37"/>
      <c r="J51" s="38">
        <v>18.95</v>
      </c>
      <c r="K51" s="13">
        <f t="shared" si="10"/>
        <v>871.69999999999993</v>
      </c>
      <c r="L51" s="4" t="s">
        <v>202</v>
      </c>
      <c r="M51" s="39" t="s">
        <v>194</v>
      </c>
    </row>
    <row r="52" spans="1:14" s="93" customFormat="1" ht="27.6" x14ac:dyDescent="0.3">
      <c r="A52" s="33">
        <v>48</v>
      </c>
      <c r="B52" s="34" t="s">
        <v>149</v>
      </c>
      <c r="C52" s="182" t="s">
        <v>40</v>
      </c>
      <c r="D52" s="35">
        <v>32</v>
      </c>
      <c r="E52" s="4">
        <v>59</v>
      </c>
      <c r="F52" s="36">
        <v>106.9948</v>
      </c>
      <c r="G52" s="67">
        <v>26.2</v>
      </c>
      <c r="H52" s="37">
        <f t="shared" ref="H52:H58" si="11">F52-G52</f>
        <v>80.794799999999995</v>
      </c>
      <c r="I52" s="37">
        <f t="shared" ref="I52:I58" si="12">F52+G52</f>
        <v>133.19479999999999</v>
      </c>
      <c r="J52" s="38">
        <v>111.12</v>
      </c>
      <c r="K52" s="13">
        <f t="shared" si="10"/>
        <v>3555.84</v>
      </c>
      <c r="L52" s="4" t="s">
        <v>109</v>
      </c>
      <c r="M52" s="39"/>
      <c r="N52"/>
    </row>
    <row r="53" spans="1:14" ht="27.6" x14ac:dyDescent="0.3">
      <c r="A53" s="33">
        <v>49</v>
      </c>
      <c r="B53" s="34" t="s">
        <v>151</v>
      </c>
      <c r="C53" s="182" t="s">
        <v>42</v>
      </c>
      <c r="D53" s="35">
        <v>66</v>
      </c>
      <c r="E53" s="4">
        <v>61</v>
      </c>
      <c r="F53" s="36">
        <v>8.9544999999999995</v>
      </c>
      <c r="G53" s="67">
        <v>6.92</v>
      </c>
      <c r="H53" s="37">
        <f t="shared" si="11"/>
        <v>2.0344999999999995</v>
      </c>
      <c r="I53" s="37">
        <f t="shared" si="12"/>
        <v>15.874499999999999</v>
      </c>
      <c r="J53" s="38">
        <v>6.17</v>
      </c>
      <c r="K53" s="13">
        <f t="shared" si="10"/>
        <v>407.21999999999997</v>
      </c>
      <c r="L53" s="4" t="s">
        <v>109</v>
      </c>
      <c r="M53" s="39"/>
    </row>
    <row r="54" spans="1:14" ht="41.4" x14ac:dyDescent="0.3">
      <c r="A54" s="33">
        <v>50</v>
      </c>
      <c r="B54" s="34" t="s">
        <v>152</v>
      </c>
      <c r="C54" s="182" t="s">
        <v>43</v>
      </c>
      <c r="D54" s="35">
        <v>4</v>
      </c>
      <c r="E54" s="4">
        <v>62</v>
      </c>
      <c r="F54" s="36">
        <v>37.603999999999999</v>
      </c>
      <c r="G54" s="67">
        <v>11.94</v>
      </c>
      <c r="H54" s="37">
        <f t="shared" si="11"/>
        <v>25.664000000000001</v>
      </c>
      <c r="I54" s="37">
        <f t="shared" si="12"/>
        <v>49.543999999999997</v>
      </c>
      <c r="J54" s="38">
        <v>33.64</v>
      </c>
      <c r="K54" s="13">
        <f t="shared" si="10"/>
        <v>134.56</v>
      </c>
      <c r="L54" s="4" t="s">
        <v>109</v>
      </c>
      <c r="M54" s="39"/>
    </row>
    <row r="55" spans="1:14" ht="69" x14ac:dyDescent="0.3">
      <c r="A55" s="33">
        <v>51</v>
      </c>
      <c r="B55" s="34" t="s">
        <v>154</v>
      </c>
      <c r="C55" s="182" t="s">
        <v>45</v>
      </c>
      <c r="D55" s="35">
        <v>28</v>
      </c>
      <c r="E55" s="4">
        <v>64</v>
      </c>
      <c r="F55" s="36">
        <v>35.449599999999997</v>
      </c>
      <c r="G55" s="67">
        <v>5.96</v>
      </c>
      <c r="H55" s="37">
        <f t="shared" si="11"/>
        <v>29.489599999999996</v>
      </c>
      <c r="I55" s="37">
        <f t="shared" si="12"/>
        <v>41.409599999999998</v>
      </c>
      <c r="J55" s="38">
        <v>36.57</v>
      </c>
      <c r="K55" s="13">
        <f t="shared" si="10"/>
        <v>1023.96</v>
      </c>
      <c r="L55" s="4" t="s">
        <v>109</v>
      </c>
      <c r="M55" s="39"/>
    </row>
    <row r="56" spans="1:14" ht="27.6" x14ac:dyDescent="0.3">
      <c r="A56" s="33">
        <v>52</v>
      </c>
      <c r="B56" s="34" t="s">
        <v>147</v>
      </c>
      <c r="C56" s="182" t="s">
        <v>349</v>
      </c>
      <c r="D56" s="35">
        <v>2</v>
      </c>
      <c r="E56" s="4">
        <v>56</v>
      </c>
      <c r="F56" s="36">
        <v>1.7351000000000001</v>
      </c>
      <c r="G56" s="67">
        <v>0.5</v>
      </c>
      <c r="H56" s="37">
        <f t="shared" si="11"/>
        <v>1.2351000000000001</v>
      </c>
      <c r="I56" s="37">
        <f t="shared" si="12"/>
        <v>2.2351000000000001</v>
      </c>
      <c r="J56" s="38">
        <v>1.75</v>
      </c>
      <c r="K56" s="13">
        <f t="shared" si="10"/>
        <v>3.5</v>
      </c>
      <c r="L56" s="4" t="s">
        <v>109</v>
      </c>
      <c r="M56" s="39"/>
    </row>
    <row r="57" spans="1:14" ht="41.4" x14ac:dyDescent="0.3">
      <c r="A57" s="33">
        <v>53</v>
      </c>
      <c r="B57" s="34" t="s">
        <v>177</v>
      </c>
      <c r="C57" s="182" t="s">
        <v>210</v>
      </c>
      <c r="D57" s="35">
        <v>151</v>
      </c>
      <c r="E57" s="4">
        <v>157</v>
      </c>
      <c r="F57" s="36">
        <v>8.6907999999999994</v>
      </c>
      <c r="G57" s="67">
        <v>3.89</v>
      </c>
      <c r="H57" s="37">
        <f t="shared" si="11"/>
        <v>4.8007999999999988</v>
      </c>
      <c r="I57" s="37">
        <f t="shared" si="12"/>
        <v>12.5808</v>
      </c>
      <c r="J57" s="38">
        <v>8.1300000000000008</v>
      </c>
      <c r="K57" s="13">
        <f t="shared" si="10"/>
        <v>1227.6300000000001</v>
      </c>
      <c r="L57" s="4" t="s">
        <v>109</v>
      </c>
      <c r="M57" s="39"/>
    </row>
    <row r="58" spans="1:14" ht="41.4" x14ac:dyDescent="0.3">
      <c r="A58" s="33">
        <v>54</v>
      </c>
      <c r="B58" s="34" t="s">
        <v>178</v>
      </c>
      <c r="C58" s="182" t="s">
        <v>211</v>
      </c>
      <c r="D58" s="35">
        <v>131</v>
      </c>
      <c r="E58" s="4">
        <v>158</v>
      </c>
      <c r="F58" s="36">
        <v>9.0516000000000005</v>
      </c>
      <c r="G58" s="67">
        <v>2.97</v>
      </c>
      <c r="H58" s="37">
        <f t="shared" si="11"/>
        <v>6.0815999999999999</v>
      </c>
      <c r="I58" s="37">
        <f t="shared" si="12"/>
        <v>12.021600000000001</v>
      </c>
      <c r="J58" s="38">
        <v>9.25</v>
      </c>
      <c r="K58" s="13">
        <f t="shared" si="10"/>
        <v>1211.75</v>
      </c>
      <c r="L58" s="4" t="s">
        <v>109</v>
      </c>
      <c r="M58" s="39"/>
    </row>
    <row r="59" spans="1:14" ht="41.4" x14ac:dyDescent="0.3">
      <c r="A59" s="33">
        <v>55</v>
      </c>
      <c r="B59" s="34" t="s">
        <v>176</v>
      </c>
      <c r="C59" s="182" t="s">
        <v>46</v>
      </c>
      <c r="D59" s="35">
        <v>158</v>
      </c>
      <c r="E59" s="4">
        <v>156</v>
      </c>
      <c r="F59" s="36">
        <v>17.0167</v>
      </c>
      <c r="G59" s="67"/>
      <c r="H59" s="37"/>
      <c r="I59" s="37"/>
      <c r="J59" s="38">
        <v>17.02</v>
      </c>
      <c r="K59" s="13">
        <f t="shared" si="10"/>
        <v>2689.16</v>
      </c>
      <c r="L59" s="4" t="s">
        <v>109</v>
      </c>
      <c r="M59" s="39" t="s">
        <v>194</v>
      </c>
    </row>
    <row r="60" spans="1:14" ht="27.6" x14ac:dyDescent="0.3">
      <c r="A60" s="33">
        <v>56</v>
      </c>
      <c r="B60" s="34" t="s">
        <v>179</v>
      </c>
      <c r="C60" s="182" t="s">
        <v>203</v>
      </c>
      <c r="D60" s="35">
        <v>25</v>
      </c>
      <c r="E60" s="4">
        <v>148</v>
      </c>
      <c r="F60" s="36">
        <v>44.253999999999998</v>
      </c>
      <c r="G60" s="67">
        <v>7.04</v>
      </c>
      <c r="H60" s="37">
        <f>F60-G60</f>
        <v>37.213999999999999</v>
      </c>
      <c r="I60" s="37">
        <f>F60+G60</f>
        <v>51.293999999999997</v>
      </c>
      <c r="J60" s="38">
        <v>43.29</v>
      </c>
      <c r="K60" s="13">
        <f t="shared" si="10"/>
        <v>1082.25</v>
      </c>
      <c r="L60" s="4" t="s">
        <v>109</v>
      </c>
      <c r="M60" s="39"/>
    </row>
    <row r="61" spans="1:14" ht="41.4" x14ac:dyDescent="0.3">
      <c r="A61" s="33">
        <v>57</v>
      </c>
      <c r="B61" s="34" t="s">
        <v>156</v>
      </c>
      <c r="C61" s="182" t="s">
        <v>350</v>
      </c>
      <c r="D61" s="35">
        <v>7</v>
      </c>
      <c r="E61" s="4">
        <v>66</v>
      </c>
      <c r="F61" s="36">
        <v>22.193100000000001</v>
      </c>
      <c r="G61" s="67">
        <v>6.24</v>
      </c>
      <c r="H61" s="37">
        <f>F61-G61</f>
        <v>15.953100000000001</v>
      </c>
      <c r="I61" s="37">
        <f>F61+G61</f>
        <v>28.433100000000003</v>
      </c>
      <c r="J61" s="38">
        <v>22.14</v>
      </c>
      <c r="K61" s="13">
        <f t="shared" si="10"/>
        <v>154.98000000000002</v>
      </c>
      <c r="L61" s="4" t="s">
        <v>109</v>
      </c>
      <c r="M61" s="39"/>
    </row>
    <row r="62" spans="1:14" s="93" customFormat="1" ht="41.4" x14ac:dyDescent="0.3">
      <c r="A62" s="33">
        <v>58</v>
      </c>
      <c r="B62" s="34" t="s">
        <v>180</v>
      </c>
      <c r="C62" s="182" t="s">
        <v>209</v>
      </c>
      <c r="D62" s="35">
        <v>222</v>
      </c>
      <c r="E62" s="4">
        <v>159</v>
      </c>
      <c r="F62" s="36">
        <v>13.818300000000001</v>
      </c>
      <c r="G62" s="67">
        <v>3.68</v>
      </c>
      <c r="H62" s="37">
        <f>F62-G62</f>
        <v>10.138300000000001</v>
      </c>
      <c r="I62" s="37">
        <f>F62+G62</f>
        <v>17.4983</v>
      </c>
      <c r="J62" s="38">
        <v>13.9</v>
      </c>
      <c r="K62" s="13">
        <f t="shared" si="10"/>
        <v>3085.8</v>
      </c>
      <c r="L62" s="4" t="s">
        <v>109</v>
      </c>
      <c r="M62" s="39"/>
      <c r="N62"/>
    </row>
    <row r="63" spans="1:14" s="93" customFormat="1" ht="27.6" x14ac:dyDescent="0.3">
      <c r="A63" s="33">
        <v>59</v>
      </c>
      <c r="B63" s="34" t="s">
        <v>182</v>
      </c>
      <c r="C63" s="182" t="s">
        <v>47</v>
      </c>
      <c r="D63" s="35">
        <v>66</v>
      </c>
      <c r="E63" s="4">
        <v>161</v>
      </c>
      <c r="F63" s="36">
        <v>23.326699999999999</v>
      </c>
      <c r="G63" s="67">
        <v>8.3000000000000007</v>
      </c>
      <c r="H63" s="37">
        <f>F63-G63</f>
        <v>15.026699999999998</v>
      </c>
      <c r="I63" s="37">
        <f>F63+G63</f>
        <v>31.6267</v>
      </c>
      <c r="J63" s="38">
        <v>23.64</v>
      </c>
      <c r="K63" s="13">
        <f t="shared" si="10"/>
        <v>1560.24</v>
      </c>
      <c r="L63" s="4" t="s">
        <v>109</v>
      </c>
      <c r="M63" s="39"/>
      <c r="N63"/>
    </row>
    <row r="64" spans="1:14" s="93" customFormat="1" ht="41.4" x14ac:dyDescent="0.3">
      <c r="A64" s="33">
        <v>60</v>
      </c>
      <c r="B64" s="34" t="s">
        <v>181</v>
      </c>
      <c r="C64" s="182" t="s">
        <v>212</v>
      </c>
      <c r="D64" s="35">
        <v>91</v>
      </c>
      <c r="E64" s="4">
        <v>160</v>
      </c>
      <c r="F64" s="36">
        <v>13.0464</v>
      </c>
      <c r="G64" s="67">
        <v>5.69</v>
      </c>
      <c r="H64" s="37">
        <f>F64-G64</f>
        <v>7.3563999999999998</v>
      </c>
      <c r="I64" s="37">
        <f>F64+G64</f>
        <v>18.7364</v>
      </c>
      <c r="J64" s="38">
        <v>12.59</v>
      </c>
      <c r="K64" s="13">
        <f t="shared" si="10"/>
        <v>1145.69</v>
      </c>
      <c r="L64" s="4" t="s">
        <v>109</v>
      </c>
      <c r="M64" s="39"/>
      <c r="N64"/>
    </row>
    <row r="65" spans="1:13" x14ac:dyDescent="0.3">
      <c r="A65" s="33">
        <v>61</v>
      </c>
      <c r="B65" s="34" t="s">
        <v>183</v>
      </c>
      <c r="C65" s="182" t="s">
        <v>49</v>
      </c>
      <c r="D65" s="35">
        <v>4</v>
      </c>
      <c r="E65" s="4">
        <v>162</v>
      </c>
      <c r="F65" s="36">
        <v>85.103300000000004</v>
      </c>
      <c r="G65" s="67"/>
      <c r="H65" s="37"/>
      <c r="I65" s="37"/>
      <c r="J65" s="38">
        <v>85.1</v>
      </c>
      <c r="K65" s="13">
        <f t="shared" si="10"/>
        <v>340.4</v>
      </c>
      <c r="L65" s="4" t="s">
        <v>202</v>
      </c>
      <c r="M65" s="39" t="s">
        <v>194</v>
      </c>
    </row>
    <row r="66" spans="1:13" ht="27.6" x14ac:dyDescent="0.3">
      <c r="A66" s="33">
        <v>62</v>
      </c>
      <c r="B66" s="34" t="s">
        <v>205</v>
      </c>
      <c r="C66" s="182" t="s">
        <v>48</v>
      </c>
      <c r="D66" s="35">
        <v>61</v>
      </c>
      <c r="E66" s="4">
        <v>149</v>
      </c>
      <c r="F66" s="36">
        <v>18.218900000000001</v>
      </c>
      <c r="G66" s="67">
        <v>4.63</v>
      </c>
      <c r="H66" s="37">
        <f>F66-G66</f>
        <v>13.588900000000002</v>
      </c>
      <c r="I66" s="37">
        <f>F66+G66</f>
        <v>22.8489</v>
      </c>
      <c r="J66" s="38">
        <v>18.579999999999998</v>
      </c>
      <c r="K66" s="13">
        <f t="shared" si="10"/>
        <v>1133.3799999999999</v>
      </c>
      <c r="L66" s="4"/>
      <c r="M66" s="39"/>
    </row>
    <row r="67" spans="1:13" ht="27.6" x14ac:dyDescent="0.3">
      <c r="A67" s="33">
        <v>63</v>
      </c>
      <c r="B67" s="107" t="s">
        <v>351</v>
      </c>
      <c r="C67" s="183" t="s">
        <v>59</v>
      </c>
      <c r="D67" s="108">
        <v>110</v>
      </c>
      <c r="E67" s="73">
        <v>81</v>
      </c>
      <c r="F67" s="109">
        <v>12.88</v>
      </c>
      <c r="G67" s="193"/>
      <c r="H67" s="110"/>
      <c r="I67" s="110"/>
      <c r="J67" s="111">
        <v>12.88</v>
      </c>
      <c r="K67" s="13">
        <f t="shared" si="10"/>
        <v>1416.8000000000002</v>
      </c>
      <c r="L67" s="73" t="s">
        <v>107</v>
      </c>
      <c r="M67" s="112"/>
    </row>
    <row r="68" spans="1:13" ht="28.2" thickBot="1" x14ac:dyDescent="0.35">
      <c r="A68" s="33">
        <v>64</v>
      </c>
      <c r="B68" s="34" t="s">
        <v>189</v>
      </c>
      <c r="C68" s="182" t="s">
        <v>207</v>
      </c>
      <c r="D68" s="35">
        <v>59</v>
      </c>
      <c r="E68" s="4">
        <v>154</v>
      </c>
      <c r="F68" s="36">
        <v>15.0875</v>
      </c>
      <c r="G68" s="67">
        <v>4.03</v>
      </c>
      <c r="H68" s="37">
        <f>F68-G68</f>
        <v>11.057500000000001</v>
      </c>
      <c r="I68" s="37">
        <f>F68+G68</f>
        <v>19.1175</v>
      </c>
      <c r="J68" s="38">
        <v>13.45</v>
      </c>
      <c r="K68" s="13">
        <f t="shared" si="10"/>
        <v>793.55</v>
      </c>
      <c r="L68" s="4" t="s">
        <v>109</v>
      </c>
      <c r="M68" s="39"/>
    </row>
    <row r="69" spans="1:13" ht="15" thickBot="1" x14ac:dyDescent="0.35">
      <c r="A69" s="231" t="s">
        <v>352</v>
      </c>
      <c r="B69" s="232"/>
      <c r="C69" s="232"/>
      <c r="D69" s="232"/>
      <c r="E69" s="232"/>
      <c r="F69" s="232"/>
      <c r="G69" s="232"/>
      <c r="H69" s="232"/>
      <c r="I69" s="232"/>
      <c r="J69" s="232"/>
      <c r="K69" s="173">
        <f>SUM(K2:K68)</f>
        <v>70382.090000000011</v>
      </c>
      <c r="L69" s="113"/>
      <c r="M69" s="114"/>
    </row>
  </sheetData>
  <autoFilter ref="A1:N69" xr:uid="{6EB6FE02-E332-41CE-9B4C-CCAB1988C4C5}"/>
  <sortState xmlns:xlrd2="http://schemas.microsoft.com/office/spreadsheetml/2017/richdata2" ref="A2:M68">
    <sortCondition ref="A2:A68"/>
  </sortState>
  <mergeCells count="1">
    <mergeCell ref="A69:J6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192F1-FC4D-4917-81B5-50E658BC135E}">
  <dimension ref="A1:P44"/>
  <sheetViews>
    <sheetView topLeftCell="A25" zoomScale="90" zoomScaleNormal="90" workbookViewId="0">
      <selection activeCell="N33" sqref="N33"/>
    </sheetView>
  </sheetViews>
  <sheetFormatPr defaultColWidth="99" defaultRowHeight="13.8" x14ac:dyDescent="0.25"/>
  <cols>
    <col min="1" max="1" width="6.109375" style="42" customWidth="1"/>
    <col min="2" max="2" width="21" style="42" customWidth="1"/>
    <col min="3" max="3" width="70.77734375" style="42" customWidth="1"/>
    <col min="4" max="4" width="16.88671875" style="42" customWidth="1"/>
    <col min="5" max="5" width="12.5546875" style="129" customWidth="1"/>
    <col min="6" max="6" width="12.33203125" style="129" customWidth="1"/>
    <col min="7" max="7" width="12.5546875" style="42" customWidth="1"/>
    <col min="8" max="8" width="14.5546875" style="43" bestFit="1" customWidth="1"/>
    <col min="9" max="9" width="6.109375" style="130" bestFit="1" customWidth="1"/>
    <col min="10" max="10" width="10.88671875" style="42" bestFit="1" customWidth="1"/>
    <col min="11" max="11" width="12" style="42" bestFit="1" customWidth="1"/>
    <col min="12" max="12" width="13.5546875" style="43" bestFit="1" customWidth="1"/>
    <col min="13" max="14" width="15.88671875" style="42" bestFit="1" customWidth="1"/>
    <col min="15" max="15" width="27" style="42" bestFit="1" customWidth="1"/>
    <col min="16" max="16" width="33.77734375" style="131" customWidth="1"/>
    <col min="17" max="16384" width="99" style="42"/>
  </cols>
  <sheetData>
    <row r="1" spans="1:16" ht="55.2" x14ac:dyDescent="0.25">
      <c r="A1" s="29" t="s">
        <v>216</v>
      </c>
      <c r="B1" s="29" t="s">
        <v>215</v>
      </c>
      <c r="C1" s="29" t="s">
        <v>3</v>
      </c>
      <c r="D1" s="29" t="s">
        <v>283</v>
      </c>
      <c r="E1" s="59" t="s">
        <v>287</v>
      </c>
      <c r="F1" s="59" t="s">
        <v>288</v>
      </c>
      <c r="G1" s="31" t="s">
        <v>217</v>
      </c>
      <c r="H1" s="62" t="s">
        <v>117</v>
      </c>
      <c r="I1" s="66" t="s">
        <v>109</v>
      </c>
      <c r="J1" s="30" t="s">
        <v>115</v>
      </c>
      <c r="K1" s="30" t="s">
        <v>116</v>
      </c>
      <c r="L1" s="60" t="s">
        <v>363</v>
      </c>
      <c r="M1" s="31" t="s">
        <v>284</v>
      </c>
      <c r="N1" s="31" t="s">
        <v>366</v>
      </c>
      <c r="O1" s="30" t="s">
        <v>123</v>
      </c>
      <c r="P1" s="63" t="s">
        <v>133</v>
      </c>
    </row>
    <row r="2" spans="1:16" ht="41.4" x14ac:dyDescent="0.25">
      <c r="A2" s="57">
        <v>1</v>
      </c>
      <c r="B2" s="35" t="s">
        <v>229</v>
      </c>
      <c r="C2" s="132" t="s">
        <v>285</v>
      </c>
      <c r="D2" s="133" t="s">
        <v>253</v>
      </c>
      <c r="E2" s="58">
        <v>76</v>
      </c>
      <c r="F2" s="58">
        <f t="shared" ref="F2:F42" si="0">E2*12</f>
        <v>912</v>
      </c>
      <c r="G2" s="4">
        <v>82</v>
      </c>
      <c r="H2" s="37">
        <v>8.0038</v>
      </c>
      <c r="I2" s="67">
        <v>3.46</v>
      </c>
      <c r="J2" s="37">
        <f>H2-I2</f>
        <v>4.5438000000000001</v>
      </c>
      <c r="K2" s="37">
        <f>H2+I2</f>
        <v>11.463799999999999</v>
      </c>
      <c r="L2" s="61">
        <v>7.5</v>
      </c>
      <c r="M2" s="37">
        <f t="shared" ref="M2:M12" si="1">L2*E2</f>
        <v>570</v>
      </c>
      <c r="N2" s="37">
        <f>L2*F2</f>
        <v>6840</v>
      </c>
      <c r="O2" s="4" t="s">
        <v>109</v>
      </c>
      <c r="P2" s="64"/>
    </row>
    <row r="3" spans="1:16" ht="74.400000000000006" customHeight="1" x14ac:dyDescent="0.25">
      <c r="A3" s="57">
        <v>2</v>
      </c>
      <c r="B3" s="35" t="s">
        <v>230</v>
      </c>
      <c r="C3" s="132" t="s">
        <v>286</v>
      </c>
      <c r="D3" s="133" t="s">
        <v>254</v>
      </c>
      <c r="E3" s="58">
        <v>161</v>
      </c>
      <c r="F3" s="58">
        <f t="shared" si="0"/>
        <v>1932</v>
      </c>
      <c r="G3" s="4">
        <v>83</v>
      </c>
      <c r="H3" s="37">
        <v>5.5647000000000002</v>
      </c>
      <c r="I3" s="67">
        <v>1.03</v>
      </c>
      <c r="J3" s="37">
        <f>H3-I3</f>
        <v>4.5347</v>
      </c>
      <c r="K3" s="37">
        <f>H3+I3</f>
        <v>6.5947000000000005</v>
      </c>
      <c r="L3" s="37">
        <v>5.43</v>
      </c>
      <c r="M3" s="37">
        <f t="shared" si="1"/>
        <v>874.2299999999999</v>
      </c>
      <c r="N3" s="37">
        <f t="shared" ref="N3:N12" si="2">L3*F3</f>
        <v>10490.76</v>
      </c>
      <c r="O3" s="4" t="s">
        <v>109</v>
      </c>
      <c r="P3" s="64"/>
    </row>
    <row r="4" spans="1:16" ht="27.6" x14ac:dyDescent="0.25">
      <c r="A4" s="57">
        <v>3</v>
      </c>
      <c r="B4" s="35" t="s">
        <v>252</v>
      </c>
      <c r="C4" s="137" t="s">
        <v>250</v>
      </c>
      <c r="D4" s="133" t="s">
        <v>282</v>
      </c>
      <c r="E4" s="58">
        <v>8</v>
      </c>
      <c r="F4" s="58">
        <f t="shared" si="0"/>
        <v>96</v>
      </c>
      <c r="G4" s="4">
        <v>129</v>
      </c>
      <c r="H4" s="37">
        <v>27.715</v>
      </c>
      <c r="I4" s="67"/>
      <c r="J4" s="37"/>
      <c r="K4" s="37"/>
      <c r="L4" s="37">
        <v>27.72</v>
      </c>
      <c r="M4" s="37">
        <f t="shared" si="1"/>
        <v>221.76</v>
      </c>
      <c r="N4" s="37">
        <f t="shared" si="2"/>
        <v>2661.12</v>
      </c>
      <c r="O4" s="4" t="s">
        <v>289</v>
      </c>
      <c r="P4" s="64"/>
    </row>
    <row r="5" spans="1:16" ht="27.6" x14ac:dyDescent="0.25">
      <c r="A5" s="57">
        <v>4</v>
      </c>
      <c r="B5" s="35" t="s">
        <v>275</v>
      </c>
      <c r="C5" s="132" t="s">
        <v>290</v>
      </c>
      <c r="D5" s="133" t="s">
        <v>276</v>
      </c>
      <c r="E5" s="58">
        <v>3</v>
      </c>
      <c r="F5" s="58">
        <f t="shared" si="0"/>
        <v>36</v>
      </c>
      <c r="G5" s="4">
        <v>108</v>
      </c>
      <c r="H5" s="37">
        <v>5.2728999999999999</v>
      </c>
      <c r="I5" s="67">
        <v>2.12</v>
      </c>
      <c r="J5" s="37">
        <f t="shared" ref="J5:J10" si="3">H5-I5</f>
        <v>3.1528999999999998</v>
      </c>
      <c r="K5" s="37">
        <f t="shared" ref="K5:K10" si="4">H5+I5</f>
        <v>7.3929</v>
      </c>
      <c r="L5" s="37">
        <v>4.4800000000000004</v>
      </c>
      <c r="M5" s="37">
        <f t="shared" si="1"/>
        <v>13.440000000000001</v>
      </c>
      <c r="N5" s="37">
        <f t="shared" si="2"/>
        <v>161.28000000000003</v>
      </c>
      <c r="O5" s="4" t="s">
        <v>109</v>
      </c>
      <c r="P5" s="64"/>
    </row>
    <row r="6" spans="1:16" ht="36" customHeight="1" x14ac:dyDescent="0.25">
      <c r="A6" s="57">
        <v>5</v>
      </c>
      <c r="B6" s="35" t="s">
        <v>244</v>
      </c>
      <c r="C6" s="132" t="s">
        <v>292</v>
      </c>
      <c r="D6" s="133" t="s">
        <v>253</v>
      </c>
      <c r="E6" s="58">
        <v>2</v>
      </c>
      <c r="F6" s="58">
        <f t="shared" si="0"/>
        <v>24</v>
      </c>
      <c r="G6" s="4">
        <v>109</v>
      </c>
      <c r="H6" s="37">
        <v>62.159500000000001</v>
      </c>
      <c r="I6" s="67">
        <v>67.52</v>
      </c>
      <c r="J6" s="37">
        <f t="shared" si="3"/>
        <v>-5.3604999999999947</v>
      </c>
      <c r="K6" s="37">
        <f t="shared" si="4"/>
        <v>129.67949999999999</v>
      </c>
      <c r="L6" s="37">
        <v>39.1</v>
      </c>
      <c r="M6" s="37">
        <f t="shared" si="1"/>
        <v>78.2</v>
      </c>
      <c r="N6" s="37">
        <f t="shared" si="2"/>
        <v>938.40000000000009</v>
      </c>
      <c r="O6" s="4" t="s">
        <v>109</v>
      </c>
      <c r="P6" s="64"/>
    </row>
    <row r="7" spans="1:16" ht="41.4" x14ac:dyDescent="0.25">
      <c r="A7" s="57">
        <v>6</v>
      </c>
      <c r="B7" s="35" t="s">
        <v>231</v>
      </c>
      <c r="C7" s="132" t="s">
        <v>291</v>
      </c>
      <c r="D7" s="133" t="s">
        <v>253</v>
      </c>
      <c r="E7" s="58">
        <v>81</v>
      </c>
      <c r="F7" s="58">
        <f t="shared" si="0"/>
        <v>972</v>
      </c>
      <c r="G7" s="4">
        <v>84</v>
      </c>
      <c r="H7" s="37">
        <v>17.750599999999999</v>
      </c>
      <c r="I7" s="67">
        <v>12.5</v>
      </c>
      <c r="J7" s="37">
        <f t="shared" si="3"/>
        <v>5.2505999999999986</v>
      </c>
      <c r="K7" s="37">
        <f t="shared" si="4"/>
        <v>30.250599999999999</v>
      </c>
      <c r="L7" s="37">
        <v>13.31</v>
      </c>
      <c r="M7" s="37">
        <f t="shared" si="1"/>
        <v>1078.1100000000001</v>
      </c>
      <c r="N7" s="37">
        <f t="shared" si="2"/>
        <v>12937.32</v>
      </c>
      <c r="O7" s="4" t="s">
        <v>109</v>
      </c>
      <c r="P7" s="64" t="s">
        <v>293</v>
      </c>
    </row>
    <row r="8" spans="1:16" ht="27.6" x14ac:dyDescent="0.25">
      <c r="A8" s="57">
        <v>7</v>
      </c>
      <c r="B8" s="35" t="s">
        <v>233</v>
      </c>
      <c r="C8" s="132" t="s">
        <v>61</v>
      </c>
      <c r="D8" s="133" t="s">
        <v>255</v>
      </c>
      <c r="E8" s="58">
        <v>106</v>
      </c>
      <c r="F8" s="58">
        <f t="shared" si="0"/>
        <v>1272</v>
      </c>
      <c r="G8" s="4">
        <v>86</v>
      </c>
      <c r="H8" s="37">
        <v>8.2157999999999998</v>
      </c>
      <c r="I8" s="67">
        <v>1.63</v>
      </c>
      <c r="J8" s="37">
        <f t="shared" si="3"/>
        <v>6.5857999999999999</v>
      </c>
      <c r="K8" s="37">
        <f t="shared" si="4"/>
        <v>9.8458000000000006</v>
      </c>
      <c r="L8" s="37">
        <v>7.89</v>
      </c>
      <c r="M8" s="37">
        <f t="shared" si="1"/>
        <v>836.33999999999992</v>
      </c>
      <c r="N8" s="37">
        <f t="shared" si="2"/>
        <v>10036.08</v>
      </c>
      <c r="O8" s="4"/>
      <c r="P8" s="64"/>
    </row>
    <row r="9" spans="1:16" ht="69" x14ac:dyDescent="0.25">
      <c r="A9" s="57">
        <v>8</v>
      </c>
      <c r="B9" s="35" t="s">
        <v>232</v>
      </c>
      <c r="C9" s="132" t="s">
        <v>60</v>
      </c>
      <c r="D9" s="133" t="s">
        <v>253</v>
      </c>
      <c r="E9" s="58">
        <v>3</v>
      </c>
      <c r="F9" s="58">
        <f t="shared" si="0"/>
        <v>36</v>
      </c>
      <c r="G9" s="4">
        <v>85</v>
      </c>
      <c r="H9" s="37">
        <v>117.0433</v>
      </c>
      <c r="I9" s="67">
        <v>58.52</v>
      </c>
      <c r="J9" s="37">
        <f t="shared" si="3"/>
        <v>58.523299999999999</v>
      </c>
      <c r="K9" s="37">
        <f t="shared" si="4"/>
        <v>175.5633</v>
      </c>
      <c r="L9" s="37">
        <v>122.87</v>
      </c>
      <c r="M9" s="37">
        <f t="shared" si="1"/>
        <v>368.61</v>
      </c>
      <c r="N9" s="37">
        <f t="shared" si="2"/>
        <v>4423.32</v>
      </c>
      <c r="O9" s="4" t="s">
        <v>109</v>
      </c>
      <c r="P9" s="64" t="s">
        <v>293</v>
      </c>
    </row>
    <row r="10" spans="1:16" ht="41.4" x14ac:dyDescent="0.25">
      <c r="A10" s="57">
        <v>9</v>
      </c>
      <c r="B10" s="35" t="s">
        <v>234</v>
      </c>
      <c r="C10" s="132" t="s">
        <v>63</v>
      </c>
      <c r="D10" s="133" t="s">
        <v>256</v>
      </c>
      <c r="E10" s="58">
        <v>171</v>
      </c>
      <c r="F10" s="58">
        <f t="shared" si="0"/>
        <v>2052</v>
      </c>
      <c r="G10" s="4">
        <v>87</v>
      </c>
      <c r="H10" s="37">
        <v>1.8015000000000001</v>
      </c>
      <c r="I10" s="67">
        <v>0.5</v>
      </c>
      <c r="J10" s="37">
        <f t="shared" si="3"/>
        <v>1.3015000000000001</v>
      </c>
      <c r="K10" s="37">
        <f t="shared" si="4"/>
        <v>2.3014999999999999</v>
      </c>
      <c r="L10" s="37">
        <v>1.73</v>
      </c>
      <c r="M10" s="37">
        <f t="shared" si="1"/>
        <v>295.83</v>
      </c>
      <c r="N10" s="37">
        <f t="shared" si="2"/>
        <v>3549.96</v>
      </c>
      <c r="O10" s="4" t="s">
        <v>109</v>
      </c>
      <c r="P10" s="64"/>
    </row>
    <row r="11" spans="1:16" ht="41.4" x14ac:dyDescent="0.25">
      <c r="A11" s="57">
        <v>10</v>
      </c>
      <c r="B11" s="35" t="s">
        <v>234</v>
      </c>
      <c r="C11" s="132" t="s">
        <v>62</v>
      </c>
      <c r="D11" s="133" t="s">
        <v>253</v>
      </c>
      <c r="E11" s="58">
        <v>52</v>
      </c>
      <c r="F11" s="58">
        <f t="shared" si="0"/>
        <v>624</v>
      </c>
      <c r="G11" s="4">
        <v>163</v>
      </c>
      <c r="H11" s="37">
        <v>20.166699999999999</v>
      </c>
      <c r="I11" s="67"/>
      <c r="J11" s="37"/>
      <c r="K11" s="37"/>
      <c r="L11" s="37">
        <v>20.170000000000002</v>
      </c>
      <c r="M11" s="37">
        <f t="shared" si="1"/>
        <v>1048.8400000000001</v>
      </c>
      <c r="N11" s="37">
        <f t="shared" si="2"/>
        <v>12586.080000000002</v>
      </c>
      <c r="O11" s="4" t="s">
        <v>110</v>
      </c>
      <c r="P11" s="64"/>
    </row>
    <row r="12" spans="1:16" ht="28.8" customHeight="1" x14ac:dyDescent="0.25">
      <c r="A12" s="57">
        <v>11</v>
      </c>
      <c r="B12" s="35" t="s">
        <v>235</v>
      </c>
      <c r="C12" s="132" t="s">
        <v>64</v>
      </c>
      <c r="D12" s="133" t="s">
        <v>257</v>
      </c>
      <c r="E12" s="58">
        <v>21</v>
      </c>
      <c r="F12" s="58">
        <f t="shared" si="0"/>
        <v>252</v>
      </c>
      <c r="G12" s="4">
        <v>88</v>
      </c>
      <c r="H12" s="37">
        <v>3.34</v>
      </c>
      <c r="I12" s="67">
        <v>1.39</v>
      </c>
      <c r="J12" s="37">
        <f>H12-I12</f>
        <v>1.95</v>
      </c>
      <c r="K12" s="37">
        <f>H12+I12</f>
        <v>4.7299999999999995</v>
      </c>
      <c r="L12" s="37">
        <v>2.81</v>
      </c>
      <c r="M12" s="37">
        <f t="shared" si="1"/>
        <v>59.01</v>
      </c>
      <c r="N12" s="37">
        <f>L12*F12</f>
        <v>708.12</v>
      </c>
      <c r="O12" s="4" t="s">
        <v>109</v>
      </c>
      <c r="P12" s="64"/>
    </row>
    <row r="13" spans="1:16" ht="30.6" customHeight="1" x14ac:dyDescent="0.25">
      <c r="A13" s="57">
        <v>12</v>
      </c>
      <c r="B13" s="134" t="s">
        <v>258</v>
      </c>
      <c r="C13" s="135" t="s">
        <v>65</v>
      </c>
      <c r="D13" s="136" t="s">
        <v>259</v>
      </c>
      <c r="E13" s="58">
        <v>45</v>
      </c>
      <c r="F13" s="58">
        <f t="shared" si="0"/>
        <v>540</v>
      </c>
      <c r="G13" s="4">
        <v>89</v>
      </c>
      <c r="H13" s="37">
        <v>1.8088</v>
      </c>
      <c r="I13" s="67">
        <v>0.47</v>
      </c>
      <c r="J13" s="37">
        <f>H13-I13</f>
        <v>1.3388</v>
      </c>
      <c r="K13" s="37">
        <f>H13+I13</f>
        <v>2.2787999999999999</v>
      </c>
      <c r="L13" s="37">
        <v>1.7</v>
      </c>
      <c r="M13" s="37"/>
      <c r="N13" s="37"/>
      <c r="O13" s="4"/>
      <c r="P13" s="64"/>
    </row>
    <row r="14" spans="1:16" ht="54" customHeight="1" x14ac:dyDescent="0.25">
      <c r="A14" s="57">
        <v>12</v>
      </c>
      <c r="B14" s="134" t="s">
        <v>258</v>
      </c>
      <c r="C14" s="135" t="s">
        <v>65</v>
      </c>
      <c r="D14" s="136" t="s">
        <v>259</v>
      </c>
      <c r="E14" s="58">
        <v>45</v>
      </c>
      <c r="F14" s="58">
        <f t="shared" si="0"/>
        <v>540</v>
      </c>
      <c r="G14" s="4">
        <v>89</v>
      </c>
      <c r="H14" s="37"/>
      <c r="I14" s="67"/>
      <c r="J14" s="37"/>
      <c r="K14" s="37"/>
      <c r="L14" s="37">
        <f>L13*3</f>
        <v>5.0999999999999996</v>
      </c>
      <c r="M14" s="37">
        <f t="shared" ref="M14:M42" si="5">L14*E14</f>
        <v>229.49999999999997</v>
      </c>
      <c r="N14" s="37">
        <f>L14*F14</f>
        <v>2754</v>
      </c>
      <c r="O14" s="4" t="s">
        <v>109</v>
      </c>
      <c r="P14" s="64" t="s">
        <v>295</v>
      </c>
    </row>
    <row r="15" spans="1:16" ht="55.2" x14ac:dyDescent="0.25">
      <c r="A15" s="57">
        <v>13</v>
      </c>
      <c r="B15" s="35" t="s">
        <v>236</v>
      </c>
      <c r="C15" s="132" t="s">
        <v>66</v>
      </c>
      <c r="D15" s="133" t="s">
        <v>259</v>
      </c>
      <c r="E15" s="58">
        <v>87</v>
      </c>
      <c r="F15" s="58">
        <f t="shared" si="0"/>
        <v>1044</v>
      </c>
      <c r="G15" s="4">
        <v>90</v>
      </c>
      <c r="H15" s="37">
        <v>2.5674999999999999</v>
      </c>
      <c r="I15" s="67">
        <v>0.91</v>
      </c>
      <c r="J15" s="37">
        <f t="shared" ref="J15:J22" si="6">H15-I15</f>
        <v>1.6574999999999998</v>
      </c>
      <c r="K15" s="37">
        <f t="shared" ref="K15:K22" si="7">H15+I15</f>
        <v>3.4775</v>
      </c>
      <c r="L15" s="37">
        <v>2.27</v>
      </c>
      <c r="M15" s="37">
        <f t="shared" si="5"/>
        <v>197.49</v>
      </c>
      <c r="N15" s="37">
        <f t="shared" ref="N15:N42" si="8">L15*F15</f>
        <v>2369.88</v>
      </c>
      <c r="O15" s="4" t="s">
        <v>109</v>
      </c>
      <c r="P15" s="64"/>
    </row>
    <row r="16" spans="1:16" ht="27.6" x14ac:dyDescent="0.25">
      <c r="A16" s="57">
        <v>14</v>
      </c>
      <c r="B16" s="35" t="s">
        <v>310</v>
      </c>
      <c r="C16" s="34" t="s">
        <v>260</v>
      </c>
      <c r="D16" s="133" t="s">
        <v>257</v>
      </c>
      <c r="E16" s="58">
        <v>80</v>
      </c>
      <c r="F16" s="58">
        <f t="shared" si="0"/>
        <v>960</v>
      </c>
      <c r="G16" s="4">
        <v>91</v>
      </c>
      <c r="H16" s="37">
        <v>2.0306999999999999</v>
      </c>
      <c r="I16" s="67">
        <v>0.62</v>
      </c>
      <c r="J16" s="37">
        <f t="shared" si="6"/>
        <v>1.4106999999999998</v>
      </c>
      <c r="K16" s="37">
        <f t="shared" si="7"/>
        <v>2.6507000000000001</v>
      </c>
      <c r="L16" s="37">
        <v>1.97</v>
      </c>
      <c r="M16" s="37">
        <f t="shared" si="5"/>
        <v>157.6</v>
      </c>
      <c r="N16" s="37">
        <f t="shared" si="8"/>
        <v>1891.2</v>
      </c>
      <c r="O16" s="4" t="s">
        <v>109</v>
      </c>
      <c r="P16" s="64"/>
    </row>
    <row r="17" spans="1:16" ht="69" x14ac:dyDescent="0.25">
      <c r="A17" s="57">
        <v>15</v>
      </c>
      <c r="B17" s="35" t="s">
        <v>237</v>
      </c>
      <c r="C17" s="132" t="s">
        <v>67</v>
      </c>
      <c r="D17" s="133" t="s">
        <v>256</v>
      </c>
      <c r="E17" s="58">
        <v>21</v>
      </c>
      <c r="F17" s="58">
        <f t="shared" si="0"/>
        <v>252</v>
      </c>
      <c r="G17" s="4">
        <v>92</v>
      </c>
      <c r="H17" s="37">
        <v>2.2450999999999999</v>
      </c>
      <c r="I17" s="67">
        <v>0.61</v>
      </c>
      <c r="J17" s="37">
        <f t="shared" si="6"/>
        <v>1.6351</v>
      </c>
      <c r="K17" s="37">
        <f t="shared" si="7"/>
        <v>2.8550999999999997</v>
      </c>
      <c r="L17" s="37">
        <v>2.14</v>
      </c>
      <c r="M17" s="37">
        <f t="shared" si="5"/>
        <v>44.940000000000005</v>
      </c>
      <c r="N17" s="37">
        <f t="shared" si="8"/>
        <v>539.28000000000009</v>
      </c>
      <c r="O17" s="4" t="s">
        <v>109</v>
      </c>
      <c r="P17" s="64"/>
    </row>
    <row r="18" spans="1:16" ht="27.6" x14ac:dyDescent="0.25">
      <c r="A18" s="57">
        <v>16</v>
      </c>
      <c r="B18" s="35" t="s">
        <v>238</v>
      </c>
      <c r="C18" s="132" t="s">
        <v>68</v>
      </c>
      <c r="D18" s="133" t="s">
        <v>253</v>
      </c>
      <c r="E18" s="58">
        <v>25</v>
      </c>
      <c r="F18" s="58">
        <f t="shared" si="0"/>
        <v>300</v>
      </c>
      <c r="G18" s="4">
        <v>93</v>
      </c>
      <c r="H18" s="37">
        <v>24.867899999999999</v>
      </c>
      <c r="I18" s="67">
        <v>12.92</v>
      </c>
      <c r="J18" s="37">
        <f t="shared" si="6"/>
        <v>11.947899999999999</v>
      </c>
      <c r="K18" s="37">
        <f t="shared" si="7"/>
        <v>37.7879</v>
      </c>
      <c r="L18" s="37">
        <v>26.65</v>
      </c>
      <c r="M18" s="37">
        <f t="shared" si="5"/>
        <v>666.25</v>
      </c>
      <c r="N18" s="37">
        <f t="shared" si="8"/>
        <v>7995</v>
      </c>
      <c r="O18" s="4" t="s">
        <v>109</v>
      </c>
      <c r="P18" s="64"/>
    </row>
    <row r="19" spans="1:16" ht="55.2" x14ac:dyDescent="0.25">
      <c r="A19" s="57">
        <v>17</v>
      </c>
      <c r="B19" s="35" t="s">
        <v>261</v>
      </c>
      <c r="C19" s="132" t="s">
        <v>69</v>
      </c>
      <c r="D19" s="133" t="s">
        <v>256</v>
      </c>
      <c r="E19" s="58">
        <v>124</v>
      </c>
      <c r="F19" s="58">
        <f t="shared" si="0"/>
        <v>1488</v>
      </c>
      <c r="G19" s="4">
        <v>94</v>
      </c>
      <c r="H19" s="37">
        <v>2.9708999999999999</v>
      </c>
      <c r="I19" s="67">
        <v>1.43</v>
      </c>
      <c r="J19" s="37">
        <f t="shared" si="6"/>
        <v>1.5408999999999999</v>
      </c>
      <c r="K19" s="37">
        <f t="shared" si="7"/>
        <v>4.4009</v>
      </c>
      <c r="L19" s="37">
        <v>2.5</v>
      </c>
      <c r="M19" s="37">
        <f t="shared" si="5"/>
        <v>310</v>
      </c>
      <c r="N19" s="37">
        <f t="shared" si="8"/>
        <v>3720</v>
      </c>
      <c r="O19" s="4" t="s">
        <v>109</v>
      </c>
      <c r="P19" s="64"/>
    </row>
    <row r="20" spans="1:16" ht="27.6" x14ac:dyDescent="0.25">
      <c r="A20" s="57">
        <v>18</v>
      </c>
      <c r="B20" s="35" t="s">
        <v>263</v>
      </c>
      <c r="C20" s="132" t="s">
        <v>262</v>
      </c>
      <c r="D20" s="133" t="s">
        <v>253</v>
      </c>
      <c r="E20" s="58">
        <v>21</v>
      </c>
      <c r="F20" s="58">
        <f t="shared" si="0"/>
        <v>252</v>
      </c>
      <c r="G20" s="4">
        <v>95</v>
      </c>
      <c r="H20" s="37">
        <v>24.538</v>
      </c>
      <c r="I20" s="67">
        <v>13.28</v>
      </c>
      <c r="J20" s="37">
        <f t="shared" si="6"/>
        <v>11.258000000000001</v>
      </c>
      <c r="K20" s="37">
        <f t="shared" si="7"/>
        <v>37.817999999999998</v>
      </c>
      <c r="L20" s="37">
        <v>18.64</v>
      </c>
      <c r="M20" s="37">
        <f t="shared" si="5"/>
        <v>391.44</v>
      </c>
      <c r="N20" s="37">
        <f t="shared" si="8"/>
        <v>4697.28</v>
      </c>
      <c r="O20" s="4" t="s">
        <v>109</v>
      </c>
      <c r="P20" s="64"/>
    </row>
    <row r="21" spans="1:16" ht="41.4" x14ac:dyDescent="0.25">
      <c r="A21" s="57">
        <v>19</v>
      </c>
      <c r="B21" s="35" t="s">
        <v>239</v>
      </c>
      <c r="C21" s="132" t="s">
        <v>70</v>
      </c>
      <c r="D21" s="133" t="s">
        <v>256</v>
      </c>
      <c r="E21" s="58">
        <v>58</v>
      </c>
      <c r="F21" s="58">
        <f t="shared" si="0"/>
        <v>696</v>
      </c>
      <c r="G21" s="4">
        <v>96</v>
      </c>
      <c r="H21" s="37">
        <v>10.175000000000001</v>
      </c>
      <c r="I21" s="67">
        <v>4.97</v>
      </c>
      <c r="J21" s="37">
        <f t="shared" si="6"/>
        <v>5.205000000000001</v>
      </c>
      <c r="K21" s="37">
        <f t="shared" si="7"/>
        <v>15.145</v>
      </c>
      <c r="L21" s="37">
        <v>8.24</v>
      </c>
      <c r="M21" s="37">
        <f t="shared" si="5"/>
        <v>477.92</v>
      </c>
      <c r="N21" s="37">
        <f t="shared" si="8"/>
        <v>5735.04</v>
      </c>
      <c r="O21" s="4" t="s">
        <v>109</v>
      </c>
      <c r="P21" s="64"/>
    </row>
    <row r="22" spans="1:16" ht="41.4" x14ac:dyDescent="0.25">
      <c r="A22" s="57">
        <v>20</v>
      </c>
      <c r="B22" s="35" t="s">
        <v>264</v>
      </c>
      <c r="C22" s="132" t="s">
        <v>71</v>
      </c>
      <c r="D22" s="133" t="s">
        <v>265</v>
      </c>
      <c r="E22" s="58">
        <v>179</v>
      </c>
      <c r="F22" s="58">
        <f t="shared" si="0"/>
        <v>2148</v>
      </c>
      <c r="G22" s="4">
        <v>97</v>
      </c>
      <c r="H22" s="37">
        <v>5.0624000000000002</v>
      </c>
      <c r="I22" s="67">
        <v>2.19</v>
      </c>
      <c r="J22" s="37">
        <f t="shared" si="6"/>
        <v>2.8724000000000003</v>
      </c>
      <c r="K22" s="37">
        <f t="shared" si="7"/>
        <v>7.2523999999999997</v>
      </c>
      <c r="L22" s="37">
        <v>4.75</v>
      </c>
      <c r="M22" s="37">
        <f t="shared" si="5"/>
        <v>850.25</v>
      </c>
      <c r="N22" s="37">
        <f t="shared" si="8"/>
        <v>10203</v>
      </c>
      <c r="O22" s="4" t="s">
        <v>109</v>
      </c>
      <c r="P22" s="64"/>
    </row>
    <row r="23" spans="1:16" ht="27.6" x14ac:dyDescent="0.25">
      <c r="A23" s="57">
        <v>21</v>
      </c>
      <c r="B23" s="35" t="s">
        <v>309</v>
      </c>
      <c r="C23" s="137" t="s">
        <v>249</v>
      </c>
      <c r="D23" s="133" t="s">
        <v>257</v>
      </c>
      <c r="E23" s="58">
        <v>26</v>
      </c>
      <c r="F23" s="58">
        <f t="shared" si="0"/>
        <v>312</v>
      </c>
      <c r="G23" s="4">
        <v>128</v>
      </c>
      <c r="H23" s="37">
        <v>39.356699999999996</v>
      </c>
      <c r="I23" s="67"/>
      <c r="J23" s="37"/>
      <c r="K23" s="37"/>
      <c r="L23" s="37">
        <v>39.36</v>
      </c>
      <c r="M23" s="37">
        <f t="shared" si="5"/>
        <v>1023.36</v>
      </c>
      <c r="N23" s="37">
        <f t="shared" si="8"/>
        <v>12280.32</v>
      </c>
      <c r="O23" s="4" t="s">
        <v>202</v>
      </c>
      <c r="P23" s="64"/>
    </row>
    <row r="24" spans="1:16" x14ac:dyDescent="0.25">
      <c r="A24" s="57">
        <v>22</v>
      </c>
      <c r="B24" s="35" t="s">
        <v>277</v>
      </c>
      <c r="C24" s="132" t="s">
        <v>81</v>
      </c>
      <c r="D24" s="133" t="s">
        <v>257</v>
      </c>
      <c r="E24" s="58">
        <v>4</v>
      </c>
      <c r="F24" s="58">
        <f t="shared" si="0"/>
        <v>48</v>
      </c>
      <c r="G24" s="4">
        <v>110</v>
      </c>
      <c r="H24" s="37">
        <v>1.4261999999999999</v>
      </c>
      <c r="I24" s="67">
        <v>0.56000000000000005</v>
      </c>
      <c r="J24" s="37">
        <f t="shared" ref="J24:J42" si="9">H24-I24</f>
        <v>0.86619999999999986</v>
      </c>
      <c r="K24" s="37">
        <f t="shared" ref="K24:K42" si="10">H24+I24</f>
        <v>1.9862</v>
      </c>
      <c r="L24" s="37">
        <v>1.24</v>
      </c>
      <c r="M24" s="37">
        <f t="shared" si="5"/>
        <v>4.96</v>
      </c>
      <c r="N24" s="37">
        <f t="shared" si="8"/>
        <v>59.519999999999996</v>
      </c>
      <c r="O24" s="4" t="s">
        <v>109</v>
      </c>
      <c r="P24" s="64"/>
    </row>
    <row r="25" spans="1:16" ht="27.6" x14ac:dyDescent="0.25">
      <c r="A25" s="57">
        <v>23</v>
      </c>
      <c r="B25" s="35" t="s">
        <v>266</v>
      </c>
      <c r="C25" s="132" t="s">
        <v>72</v>
      </c>
      <c r="D25" s="133" t="s">
        <v>265</v>
      </c>
      <c r="E25" s="58">
        <v>117</v>
      </c>
      <c r="F25" s="58">
        <f t="shared" si="0"/>
        <v>1404</v>
      </c>
      <c r="G25" s="4">
        <v>98</v>
      </c>
      <c r="H25" s="37">
        <v>4.6351000000000004</v>
      </c>
      <c r="I25" s="67">
        <v>2</v>
      </c>
      <c r="J25" s="37">
        <f t="shared" si="9"/>
        <v>2.6351000000000004</v>
      </c>
      <c r="K25" s="37">
        <f t="shared" si="10"/>
        <v>6.6351000000000004</v>
      </c>
      <c r="L25" s="37">
        <v>4.07</v>
      </c>
      <c r="M25" s="37">
        <f t="shared" si="5"/>
        <v>476.19000000000005</v>
      </c>
      <c r="N25" s="37">
        <f t="shared" si="8"/>
        <v>5714.2800000000007</v>
      </c>
      <c r="O25" s="4" t="s">
        <v>109</v>
      </c>
      <c r="P25" s="64"/>
    </row>
    <row r="26" spans="1:16" ht="27.6" x14ac:dyDescent="0.25">
      <c r="A26" s="57">
        <v>24</v>
      </c>
      <c r="B26" s="35" t="s">
        <v>267</v>
      </c>
      <c r="C26" s="132" t="s">
        <v>73</v>
      </c>
      <c r="D26" s="133" t="s">
        <v>257</v>
      </c>
      <c r="E26" s="58">
        <v>33</v>
      </c>
      <c r="F26" s="58">
        <f t="shared" si="0"/>
        <v>396</v>
      </c>
      <c r="G26" s="4">
        <v>99</v>
      </c>
      <c r="H26" s="37">
        <v>2.8113999999999999</v>
      </c>
      <c r="I26" s="67">
        <v>0.79</v>
      </c>
      <c r="J26" s="37">
        <f t="shared" si="9"/>
        <v>2.0213999999999999</v>
      </c>
      <c r="K26" s="37">
        <f t="shared" si="10"/>
        <v>3.6013999999999999</v>
      </c>
      <c r="L26" s="37">
        <v>2.81</v>
      </c>
      <c r="M26" s="37">
        <f t="shared" si="5"/>
        <v>92.73</v>
      </c>
      <c r="N26" s="37">
        <f t="shared" si="8"/>
        <v>1112.76</v>
      </c>
      <c r="O26" s="4" t="s">
        <v>109</v>
      </c>
      <c r="P26" s="64"/>
    </row>
    <row r="27" spans="1:16" ht="27.6" x14ac:dyDescent="0.25">
      <c r="A27" s="57">
        <v>25</v>
      </c>
      <c r="B27" s="35" t="s">
        <v>268</v>
      </c>
      <c r="C27" s="132" t="s">
        <v>296</v>
      </c>
      <c r="D27" s="133" t="s">
        <v>257</v>
      </c>
      <c r="E27" s="58">
        <v>42</v>
      </c>
      <c r="F27" s="58">
        <f t="shared" si="0"/>
        <v>504</v>
      </c>
      <c r="G27" s="4">
        <v>100</v>
      </c>
      <c r="H27" s="37">
        <v>3.7549999999999999</v>
      </c>
      <c r="I27" s="67">
        <v>1.7</v>
      </c>
      <c r="J27" s="37">
        <f t="shared" si="9"/>
        <v>2.0549999999999997</v>
      </c>
      <c r="K27" s="37">
        <f t="shared" si="10"/>
        <v>5.4550000000000001</v>
      </c>
      <c r="L27" s="37">
        <v>3.37</v>
      </c>
      <c r="M27" s="37">
        <f t="shared" si="5"/>
        <v>141.54</v>
      </c>
      <c r="N27" s="37">
        <f t="shared" si="8"/>
        <v>1698.48</v>
      </c>
      <c r="O27" s="4" t="s">
        <v>109</v>
      </c>
      <c r="P27" s="64"/>
    </row>
    <row r="28" spans="1:16" ht="41.4" x14ac:dyDescent="0.25">
      <c r="A28" s="57">
        <v>26</v>
      </c>
      <c r="B28" s="35" t="s">
        <v>269</v>
      </c>
      <c r="C28" s="132" t="s">
        <v>74</v>
      </c>
      <c r="D28" s="133" t="s">
        <v>257</v>
      </c>
      <c r="E28" s="58">
        <v>107</v>
      </c>
      <c r="F28" s="58">
        <f t="shared" si="0"/>
        <v>1284</v>
      </c>
      <c r="G28" s="4">
        <v>101</v>
      </c>
      <c r="H28" s="37">
        <v>3.1425000000000001</v>
      </c>
      <c r="I28" s="67">
        <v>2.5099999999999998</v>
      </c>
      <c r="J28" s="37">
        <f t="shared" si="9"/>
        <v>0.63250000000000028</v>
      </c>
      <c r="K28" s="37">
        <f t="shared" si="10"/>
        <v>5.6524999999999999</v>
      </c>
      <c r="L28" s="37">
        <v>2.31</v>
      </c>
      <c r="M28" s="37">
        <f t="shared" si="5"/>
        <v>247.17000000000002</v>
      </c>
      <c r="N28" s="37">
        <f t="shared" si="8"/>
        <v>2966.04</v>
      </c>
      <c r="O28" s="4" t="s">
        <v>109</v>
      </c>
      <c r="P28" s="64"/>
    </row>
    <row r="29" spans="1:16" ht="27.6" x14ac:dyDescent="0.25">
      <c r="A29" s="57">
        <v>27</v>
      </c>
      <c r="B29" s="35" t="s">
        <v>240</v>
      </c>
      <c r="C29" s="132" t="s">
        <v>75</v>
      </c>
      <c r="D29" s="133" t="s">
        <v>257</v>
      </c>
      <c r="E29" s="58">
        <v>36</v>
      </c>
      <c r="F29" s="58">
        <f t="shared" si="0"/>
        <v>432</v>
      </c>
      <c r="G29" s="4">
        <v>102</v>
      </c>
      <c r="H29" s="37">
        <v>5</v>
      </c>
      <c r="I29" s="67">
        <v>2.57</v>
      </c>
      <c r="J29" s="37">
        <f t="shared" si="9"/>
        <v>2.4300000000000002</v>
      </c>
      <c r="K29" s="37">
        <f t="shared" si="10"/>
        <v>7.57</v>
      </c>
      <c r="L29" s="37">
        <v>4.34</v>
      </c>
      <c r="M29" s="37">
        <f t="shared" si="5"/>
        <v>156.24</v>
      </c>
      <c r="N29" s="37">
        <f t="shared" si="8"/>
        <v>1874.8799999999999</v>
      </c>
      <c r="O29" s="4" t="s">
        <v>109</v>
      </c>
      <c r="P29" s="64"/>
    </row>
    <row r="30" spans="1:16" ht="27.6" x14ac:dyDescent="0.25">
      <c r="A30" s="57">
        <v>28</v>
      </c>
      <c r="B30" s="35" t="s">
        <v>311</v>
      </c>
      <c r="C30" s="132" t="s">
        <v>76</v>
      </c>
      <c r="D30" s="133" t="s">
        <v>270</v>
      </c>
      <c r="E30" s="58">
        <v>26</v>
      </c>
      <c r="F30" s="58">
        <f t="shared" si="0"/>
        <v>312</v>
      </c>
      <c r="G30" s="4">
        <v>103</v>
      </c>
      <c r="H30" s="37">
        <v>6.1337999999999999</v>
      </c>
      <c r="I30" s="67">
        <v>2.58</v>
      </c>
      <c r="J30" s="37">
        <f t="shared" si="9"/>
        <v>3.5537999999999998</v>
      </c>
      <c r="K30" s="37">
        <f t="shared" si="10"/>
        <v>8.7137999999999991</v>
      </c>
      <c r="L30" s="37">
        <v>5.8</v>
      </c>
      <c r="M30" s="37">
        <f t="shared" si="5"/>
        <v>150.79999999999998</v>
      </c>
      <c r="N30" s="37">
        <f t="shared" si="8"/>
        <v>1809.6</v>
      </c>
      <c r="O30" s="4" t="s">
        <v>109</v>
      </c>
      <c r="P30" s="64"/>
    </row>
    <row r="31" spans="1:16" ht="27.6" x14ac:dyDescent="0.25">
      <c r="A31" s="57">
        <v>29</v>
      </c>
      <c r="B31" s="35" t="s">
        <v>271</v>
      </c>
      <c r="C31" s="132" t="s">
        <v>77</v>
      </c>
      <c r="D31" s="133" t="s">
        <v>272</v>
      </c>
      <c r="E31" s="58">
        <v>255</v>
      </c>
      <c r="F31" s="58">
        <f t="shared" si="0"/>
        <v>3060</v>
      </c>
      <c r="G31" s="4">
        <v>104</v>
      </c>
      <c r="H31" s="37">
        <v>3.75</v>
      </c>
      <c r="I31" s="67">
        <v>1.54</v>
      </c>
      <c r="J31" s="37">
        <f t="shared" si="9"/>
        <v>2.21</v>
      </c>
      <c r="K31" s="37">
        <f t="shared" si="10"/>
        <v>5.29</v>
      </c>
      <c r="L31" s="37">
        <v>3.44</v>
      </c>
      <c r="M31" s="37">
        <f t="shared" si="5"/>
        <v>877.19999999999993</v>
      </c>
      <c r="N31" s="37">
        <f t="shared" si="8"/>
        <v>10526.4</v>
      </c>
      <c r="O31" s="4" t="s">
        <v>109</v>
      </c>
      <c r="P31" s="64"/>
    </row>
    <row r="32" spans="1:16" ht="27.6" x14ac:dyDescent="0.25">
      <c r="A32" s="57">
        <v>30</v>
      </c>
      <c r="B32" s="35" t="s">
        <v>241</v>
      </c>
      <c r="C32" s="132" t="s">
        <v>78</v>
      </c>
      <c r="D32" s="133" t="s">
        <v>254</v>
      </c>
      <c r="E32" s="58">
        <v>17</v>
      </c>
      <c r="F32" s="58">
        <f t="shared" si="0"/>
        <v>204</v>
      </c>
      <c r="G32" s="4">
        <v>105</v>
      </c>
      <c r="H32" s="37">
        <v>17.62</v>
      </c>
      <c r="I32" s="67">
        <v>3.83</v>
      </c>
      <c r="J32" s="37">
        <f t="shared" si="9"/>
        <v>13.790000000000001</v>
      </c>
      <c r="K32" s="37">
        <f t="shared" si="10"/>
        <v>21.450000000000003</v>
      </c>
      <c r="L32" s="37">
        <v>17.22</v>
      </c>
      <c r="M32" s="37">
        <f t="shared" si="5"/>
        <v>292.74</v>
      </c>
      <c r="N32" s="37">
        <f t="shared" si="8"/>
        <v>3512.8799999999997</v>
      </c>
      <c r="O32" s="4" t="s">
        <v>109</v>
      </c>
      <c r="P32" s="64"/>
    </row>
    <row r="33" spans="1:16" ht="41.4" x14ac:dyDescent="0.25">
      <c r="A33" s="57">
        <v>31</v>
      </c>
      <c r="B33" s="35" t="s">
        <v>242</v>
      </c>
      <c r="C33" s="132" t="s">
        <v>79</v>
      </c>
      <c r="D33" s="133" t="s">
        <v>273</v>
      </c>
      <c r="E33" s="58">
        <v>32</v>
      </c>
      <c r="F33" s="58">
        <f t="shared" si="0"/>
        <v>384</v>
      </c>
      <c r="G33" s="4">
        <v>106</v>
      </c>
      <c r="H33" s="37">
        <v>7.7313999999999998</v>
      </c>
      <c r="I33" s="67">
        <v>2.42</v>
      </c>
      <c r="J33" s="37">
        <f t="shared" si="9"/>
        <v>5.3113999999999999</v>
      </c>
      <c r="K33" s="37">
        <f t="shared" si="10"/>
        <v>10.151399999999999</v>
      </c>
      <c r="L33" s="37">
        <v>7.33</v>
      </c>
      <c r="M33" s="37">
        <f t="shared" si="5"/>
        <v>234.56</v>
      </c>
      <c r="N33" s="37">
        <f t="shared" si="8"/>
        <v>2814.7200000000003</v>
      </c>
      <c r="O33" s="4" t="s">
        <v>109</v>
      </c>
      <c r="P33" s="64"/>
    </row>
    <row r="34" spans="1:16" ht="69" x14ac:dyDescent="0.25">
      <c r="A34" s="57">
        <v>32</v>
      </c>
      <c r="B34" s="35" t="s">
        <v>243</v>
      </c>
      <c r="C34" s="132" t="s">
        <v>80</v>
      </c>
      <c r="D34" s="133" t="s">
        <v>274</v>
      </c>
      <c r="E34" s="58">
        <v>32</v>
      </c>
      <c r="F34" s="58">
        <f t="shared" si="0"/>
        <v>384</v>
      </c>
      <c r="G34" s="4">
        <v>107</v>
      </c>
      <c r="H34" s="37">
        <v>3.9041999999999999</v>
      </c>
      <c r="I34" s="67">
        <v>1.1499999999999999</v>
      </c>
      <c r="J34" s="37">
        <f t="shared" si="9"/>
        <v>2.7542</v>
      </c>
      <c r="K34" s="37">
        <f t="shared" si="10"/>
        <v>5.0541999999999998</v>
      </c>
      <c r="L34" s="37">
        <v>3.84</v>
      </c>
      <c r="M34" s="37">
        <f t="shared" si="5"/>
        <v>122.88</v>
      </c>
      <c r="N34" s="37">
        <f t="shared" si="8"/>
        <v>1474.56</v>
      </c>
      <c r="O34" s="4" t="s">
        <v>109</v>
      </c>
      <c r="P34" s="64"/>
    </row>
    <row r="35" spans="1:16" ht="41.4" x14ac:dyDescent="0.25">
      <c r="A35" s="57">
        <v>33</v>
      </c>
      <c r="B35" s="35" t="s">
        <v>297</v>
      </c>
      <c r="C35" s="132" t="s">
        <v>312</v>
      </c>
      <c r="D35" s="133" t="s">
        <v>278</v>
      </c>
      <c r="E35" s="58">
        <v>1</v>
      </c>
      <c r="F35" s="58">
        <f t="shared" si="0"/>
        <v>12</v>
      </c>
      <c r="G35" s="4">
        <v>111</v>
      </c>
      <c r="H35" s="37">
        <v>8.7100000000000009</v>
      </c>
      <c r="I35" s="67">
        <v>4.4800000000000004</v>
      </c>
      <c r="J35" s="37">
        <f t="shared" si="9"/>
        <v>4.2300000000000004</v>
      </c>
      <c r="K35" s="37">
        <f t="shared" si="10"/>
        <v>13.190000000000001</v>
      </c>
      <c r="L35" s="37">
        <v>7.95</v>
      </c>
      <c r="M35" s="37">
        <f t="shared" si="5"/>
        <v>7.95</v>
      </c>
      <c r="N35" s="37">
        <f t="shared" si="8"/>
        <v>95.4</v>
      </c>
      <c r="O35" s="4" t="s">
        <v>109</v>
      </c>
      <c r="P35" s="64"/>
    </row>
    <row r="36" spans="1:16" ht="41.4" x14ac:dyDescent="0.25">
      <c r="A36" s="57">
        <v>34</v>
      </c>
      <c r="B36" s="35" t="s">
        <v>298</v>
      </c>
      <c r="C36" s="132" t="s">
        <v>313</v>
      </c>
      <c r="D36" s="133" t="s">
        <v>278</v>
      </c>
      <c r="E36" s="58">
        <v>40</v>
      </c>
      <c r="F36" s="58">
        <f t="shared" si="0"/>
        <v>480</v>
      </c>
      <c r="G36" s="4">
        <v>112</v>
      </c>
      <c r="H36" s="37">
        <v>9.3477999999999994</v>
      </c>
      <c r="I36" s="67">
        <v>2.78</v>
      </c>
      <c r="J36" s="37">
        <f t="shared" si="9"/>
        <v>6.5678000000000001</v>
      </c>
      <c r="K36" s="37">
        <f t="shared" si="10"/>
        <v>12.127799999999999</v>
      </c>
      <c r="L36" s="37">
        <v>8.67</v>
      </c>
      <c r="M36" s="37">
        <f t="shared" si="5"/>
        <v>346.8</v>
      </c>
      <c r="N36" s="37">
        <f t="shared" si="8"/>
        <v>4161.6000000000004</v>
      </c>
      <c r="O36" s="4" t="s">
        <v>109</v>
      </c>
      <c r="P36" s="64"/>
    </row>
    <row r="37" spans="1:16" ht="41.4" x14ac:dyDescent="0.25">
      <c r="A37" s="57">
        <v>35</v>
      </c>
      <c r="B37" s="35" t="s">
        <v>353</v>
      </c>
      <c r="C37" s="132" t="s">
        <v>314</v>
      </c>
      <c r="D37" s="133" t="s">
        <v>278</v>
      </c>
      <c r="E37" s="58">
        <v>25</v>
      </c>
      <c r="F37" s="58">
        <f t="shared" si="0"/>
        <v>300</v>
      </c>
      <c r="G37" s="4">
        <v>113</v>
      </c>
      <c r="H37" s="37">
        <v>17.540900000000001</v>
      </c>
      <c r="I37" s="67">
        <v>11.54</v>
      </c>
      <c r="J37" s="37">
        <f t="shared" si="9"/>
        <v>6.0009000000000015</v>
      </c>
      <c r="K37" s="37">
        <f t="shared" si="10"/>
        <v>29.0809</v>
      </c>
      <c r="L37" s="37">
        <v>14.48</v>
      </c>
      <c r="M37" s="37">
        <f t="shared" si="5"/>
        <v>362</v>
      </c>
      <c r="N37" s="37">
        <f t="shared" si="8"/>
        <v>4344</v>
      </c>
      <c r="O37" s="4" t="s">
        <v>109</v>
      </c>
      <c r="P37" s="64"/>
    </row>
    <row r="38" spans="1:16" ht="55.2" x14ac:dyDescent="0.25">
      <c r="A38" s="57">
        <v>36</v>
      </c>
      <c r="B38" s="35" t="s">
        <v>245</v>
      </c>
      <c r="C38" s="132" t="s">
        <v>315</v>
      </c>
      <c r="D38" s="133" t="s">
        <v>278</v>
      </c>
      <c r="E38" s="58">
        <v>53</v>
      </c>
      <c r="F38" s="58">
        <f t="shared" si="0"/>
        <v>636</v>
      </c>
      <c r="G38" s="4">
        <v>114</v>
      </c>
      <c r="H38" s="37">
        <v>26.5227</v>
      </c>
      <c r="I38" s="67">
        <v>8.65</v>
      </c>
      <c r="J38" s="37">
        <f t="shared" si="9"/>
        <v>17.872700000000002</v>
      </c>
      <c r="K38" s="37">
        <f t="shared" si="10"/>
        <v>35.172699999999999</v>
      </c>
      <c r="L38" s="37">
        <v>25.05</v>
      </c>
      <c r="M38" s="37">
        <f t="shared" si="5"/>
        <v>1327.65</v>
      </c>
      <c r="N38" s="37">
        <f t="shared" si="8"/>
        <v>15931.800000000001</v>
      </c>
      <c r="O38" s="4" t="s">
        <v>109</v>
      </c>
      <c r="P38" s="64"/>
    </row>
    <row r="39" spans="1:16" ht="27.6" x14ac:dyDescent="0.25">
      <c r="A39" s="57">
        <v>37</v>
      </c>
      <c r="B39" s="35" t="s">
        <v>246</v>
      </c>
      <c r="C39" s="132" t="s">
        <v>82</v>
      </c>
      <c r="D39" s="133" t="s">
        <v>279</v>
      </c>
      <c r="E39" s="58">
        <v>68</v>
      </c>
      <c r="F39" s="58">
        <f t="shared" si="0"/>
        <v>816</v>
      </c>
      <c r="G39" s="4">
        <v>115</v>
      </c>
      <c r="H39" s="37">
        <v>3.7850999999999999</v>
      </c>
      <c r="I39" s="67">
        <v>1.38</v>
      </c>
      <c r="J39" s="37">
        <f t="shared" si="9"/>
        <v>2.4051</v>
      </c>
      <c r="K39" s="37">
        <f t="shared" si="10"/>
        <v>5.1650999999999998</v>
      </c>
      <c r="L39" s="37">
        <v>3.3</v>
      </c>
      <c r="M39" s="37">
        <f t="shared" si="5"/>
        <v>224.39999999999998</v>
      </c>
      <c r="N39" s="37">
        <f t="shared" si="8"/>
        <v>2692.7999999999997</v>
      </c>
      <c r="O39" s="4" t="s">
        <v>109</v>
      </c>
      <c r="P39" s="64"/>
    </row>
    <row r="40" spans="1:16" x14ac:dyDescent="0.25">
      <c r="A40" s="57">
        <v>38</v>
      </c>
      <c r="B40" s="35" t="s">
        <v>251</v>
      </c>
      <c r="C40" s="34" t="s">
        <v>248</v>
      </c>
      <c r="D40" s="133" t="s">
        <v>281</v>
      </c>
      <c r="E40" s="58">
        <v>12</v>
      </c>
      <c r="F40" s="58">
        <f t="shared" si="0"/>
        <v>144</v>
      </c>
      <c r="G40" s="4">
        <v>127</v>
      </c>
      <c r="H40" s="37">
        <v>3.5586000000000002</v>
      </c>
      <c r="I40" s="67">
        <v>1.21</v>
      </c>
      <c r="J40" s="37">
        <f t="shared" si="9"/>
        <v>2.3486000000000002</v>
      </c>
      <c r="K40" s="37">
        <f t="shared" si="10"/>
        <v>4.7686000000000002</v>
      </c>
      <c r="L40" s="37">
        <v>3.11</v>
      </c>
      <c r="M40" s="37">
        <f t="shared" si="5"/>
        <v>37.32</v>
      </c>
      <c r="N40" s="37">
        <f t="shared" si="8"/>
        <v>447.84</v>
      </c>
      <c r="O40" s="4" t="s">
        <v>109</v>
      </c>
      <c r="P40" s="64"/>
    </row>
    <row r="41" spans="1:16" ht="27.6" x14ac:dyDescent="0.25">
      <c r="A41" s="57">
        <v>39</v>
      </c>
      <c r="B41" s="35" t="s">
        <v>247</v>
      </c>
      <c r="C41" s="132" t="s">
        <v>83</v>
      </c>
      <c r="D41" s="133" t="s">
        <v>274</v>
      </c>
      <c r="E41" s="58">
        <v>9</v>
      </c>
      <c r="F41" s="58">
        <f t="shared" si="0"/>
        <v>108</v>
      </c>
      <c r="G41" s="4">
        <v>116</v>
      </c>
      <c r="H41" s="37">
        <v>21.856200000000001</v>
      </c>
      <c r="I41" s="67">
        <v>6.22</v>
      </c>
      <c r="J41" s="37">
        <f t="shared" si="9"/>
        <v>15.636200000000002</v>
      </c>
      <c r="K41" s="37">
        <f t="shared" si="10"/>
        <v>28.0762</v>
      </c>
      <c r="L41" s="37">
        <v>22.25</v>
      </c>
      <c r="M41" s="37">
        <f t="shared" si="5"/>
        <v>200.25</v>
      </c>
      <c r="N41" s="37">
        <f t="shared" si="8"/>
        <v>2403</v>
      </c>
      <c r="O41" s="4" t="s">
        <v>109</v>
      </c>
      <c r="P41" s="64"/>
    </row>
    <row r="42" spans="1:16" ht="69" x14ac:dyDescent="0.25">
      <c r="A42" s="57">
        <v>40</v>
      </c>
      <c r="B42" s="35" t="s">
        <v>280</v>
      </c>
      <c r="C42" s="132" t="s">
        <v>84</v>
      </c>
      <c r="D42" s="133" t="s">
        <v>257</v>
      </c>
      <c r="E42" s="58">
        <v>85</v>
      </c>
      <c r="F42" s="58">
        <f t="shared" si="0"/>
        <v>1020</v>
      </c>
      <c r="G42" s="4">
        <v>117</v>
      </c>
      <c r="H42" s="37">
        <v>3.8915000000000002</v>
      </c>
      <c r="I42" s="67">
        <v>2.74</v>
      </c>
      <c r="J42" s="37">
        <f t="shared" si="9"/>
        <v>1.1515</v>
      </c>
      <c r="K42" s="37">
        <f t="shared" si="10"/>
        <v>6.6315000000000008</v>
      </c>
      <c r="L42" s="37">
        <v>3.32</v>
      </c>
      <c r="M42" s="37">
        <f t="shared" si="5"/>
        <v>282.2</v>
      </c>
      <c r="N42" s="37">
        <f t="shared" si="8"/>
        <v>3386.3999999999996</v>
      </c>
      <c r="O42" s="4" t="s">
        <v>109</v>
      </c>
      <c r="P42" s="64"/>
    </row>
    <row r="43" spans="1:16" x14ac:dyDescent="0.25">
      <c r="A43" s="233" t="s">
        <v>317</v>
      </c>
      <c r="B43" s="234"/>
      <c r="C43" s="234"/>
      <c r="D43" s="234"/>
      <c r="E43" s="234"/>
      <c r="F43" s="234"/>
      <c r="G43" s="234"/>
      <c r="H43" s="234"/>
      <c r="I43" s="234"/>
      <c r="J43" s="234"/>
      <c r="K43" s="234"/>
      <c r="L43" s="234"/>
      <c r="M43" s="171">
        <f>SUM(M2:M42)</f>
        <v>15378.699999999999</v>
      </c>
      <c r="N43" s="172">
        <f>SUM(N2:N42)</f>
        <v>184544.39999999997</v>
      </c>
      <c r="O43" s="4"/>
      <c r="P43" s="64"/>
    </row>
    <row r="44" spans="1:16" x14ac:dyDescent="0.25">
      <c r="M44" s="43"/>
    </row>
  </sheetData>
  <sortState xmlns:xlrd2="http://schemas.microsoft.com/office/spreadsheetml/2017/richdata2" ref="A2:P42">
    <sortCondition ref="B2:B42"/>
  </sortState>
  <mergeCells count="1">
    <mergeCell ref="A43:L4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1A4E5-FACA-4A4C-A354-8E1FF4729D42}">
  <dimension ref="A1:P9"/>
  <sheetViews>
    <sheetView tabSelected="1" zoomScale="90" zoomScaleNormal="90" workbookViewId="0">
      <selection activeCell="G4" sqref="G4"/>
    </sheetView>
  </sheetViews>
  <sheetFormatPr defaultColWidth="99" defaultRowHeight="14.4" x14ac:dyDescent="0.3"/>
  <cols>
    <col min="1" max="1" width="8.21875" bestFit="1" customWidth="1"/>
    <col min="2" max="2" width="12.6640625" style="65" customWidth="1"/>
    <col min="3" max="3" width="58.109375" customWidth="1"/>
    <col min="4" max="4" width="10.44140625" style="68" customWidth="1"/>
    <col min="5" max="5" width="12.33203125" customWidth="1"/>
    <col min="6" max="6" width="14.21875" customWidth="1"/>
    <col min="7" max="7" width="13.5546875" customWidth="1"/>
    <col min="8" max="8" width="10.77734375" style="10" bestFit="1" customWidth="1"/>
    <col min="9" max="9" width="5.33203125" bestFit="1" customWidth="1"/>
    <col min="10" max="10" width="19.77734375" customWidth="1"/>
    <col min="11" max="11" width="13.44140625" customWidth="1"/>
    <col min="12" max="12" width="13.6640625" style="10" customWidth="1"/>
    <col min="13" max="13" width="15.88671875" customWidth="1"/>
    <col min="14" max="14" width="17.109375" style="175" bestFit="1" customWidth="1"/>
    <col min="15" max="15" width="8.6640625" bestFit="1" customWidth="1"/>
    <col min="16" max="16" width="13.33203125" bestFit="1" customWidth="1"/>
  </cols>
  <sheetData>
    <row r="1" spans="1:16" ht="56.4" customHeight="1" x14ac:dyDescent="0.3">
      <c r="A1" s="29" t="s">
        <v>216</v>
      </c>
      <c r="B1" s="45" t="s">
        <v>215</v>
      </c>
      <c r="C1" s="29" t="s">
        <v>3</v>
      </c>
      <c r="D1" s="45" t="s">
        <v>283</v>
      </c>
      <c r="E1" s="59" t="s">
        <v>287</v>
      </c>
      <c r="F1" s="59" t="s">
        <v>288</v>
      </c>
      <c r="G1" s="30" t="s">
        <v>217</v>
      </c>
      <c r="H1" s="69" t="s">
        <v>117</v>
      </c>
      <c r="I1" s="66" t="s">
        <v>109</v>
      </c>
      <c r="J1" s="30" t="s">
        <v>115</v>
      </c>
      <c r="K1" s="30" t="s">
        <v>116</v>
      </c>
      <c r="L1" s="60" t="s">
        <v>363</v>
      </c>
      <c r="M1" s="31" t="s">
        <v>284</v>
      </c>
      <c r="N1" s="174" t="s">
        <v>368</v>
      </c>
      <c r="O1" s="32" t="s">
        <v>123</v>
      </c>
      <c r="P1" s="32" t="s">
        <v>133</v>
      </c>
    </row>
    <row r="2" spans="1:16" ht="41.4" x14ac:dyDescent="0.3">
      <c r="A2" s="57">
        <v>1</v>
      </c>
      <c r="B2" s="64" t="s">
        <v>299</v>
      </c>
      <c r="C2" s="79" t="s">
        <v>85</v>
      </c>
      <c r="D2" s="64" t="s">
        <v>257</v>
      </c>
      <c r="E2" s="4" t="s">
        <v>106</v>
      </c>
      <c r="F2" s="4">
        <v>99</v>
      </c>
      <c r="G2" s="4">
        <v>118</v>
      </c>
      <c r="H2" s="37">
        <v>26.1632</v>
      </c>
      <c r="I2" s="4">
        <v>6.66</v>
      </c>
      <c r="J2" s="37">
        <f>H2-I2</f>
        <v>19.5032</v>
      </c>
      <c r="K2" s="37">
        <f>H2+I2</f>
        <v>32.8232</v>
      </c>
      <c r="L2" s="37">
        <v>25.08</v>
      </c>
      <c r="M2" s="4"/>
      <c r="N2" s="14">
        <f>L2*F2</f>
        <v>2482.9199999999996</v>
      </c>
      <c r="O2" s="4" t="s">
        <v>109</v>
      </c>
      <c r="P2" s="4"/>
    </row>
    <row r="3" spans="1:16" ht="55.2" x14ac:dyDescent="0.3">
      <c r="A3" s="57">
        <v>2</v>
      </c>
      <c r="B3" s="64" t="s">
        <v>300</v>
      </c>
      <c r="C3" s="79" t="s">
        <v>86</v>
      </c>
      <c r="D3" s="64" t="s">
        <v>257</v>
      </c>
      <c r="E3" s="4" t="s">
        <v>106</v>
      </c>
      <c r="F3" s="4">
        <v>118</v>
      </c>
      <c r="G3" s="4">
        <v>119</v>
      </c>
      <c r="H3" s="37">
        <v>25.279399999999999</v>
      </c>
      <c r="I3" s="4">
        <v>7.66</v>
      </c>
      <c r="J3" s="37">
        <f t="shared" ref="J3:J8" si="0">H3-I3</f>
        <v>17.619399999999999</v>
      </c>
      <c r="K3" s="37">
        <f t="shared" ref="K3:K8" si="1">H3+I3</f>
        <v>32.939399999999999</v>
      </c>
      <c r="L3" s="37">
        <v>23.1</v>
      </c>
      <c r="M3" s="4"/>
      <c r="N3" s="14">
        <f>L3*F3</f>
        <v>2725.8</v>
      </c>
      <c r="O3" s="4" t="s">
        <v>109</v>
      </c>
      <c r="P3" s="4"/>
    </row>
    <row r="4" spans="1:16" ht="41.4" x14ac:dyDescent="0.3">
      <c r="A4" s="57">
        <v>3</v>
      </c>
      <c r="B4" s="64" t="s">
        <v>301</v>
      </c>
      <c r="C4" s="79" t="s">
        <v>87</v>
      </c>
      <c r="D4" s="64" t="s">
        <v>257</v>
      </c>
      <c r="E4" s="4" t="s">
        <v>106</v>
      </c>
      <c r="F4" s="4">
        <v>103</v>
      </c>
      <c r="G4" s="4">
        <v>120</v>
      </c>
      <c r="H4" s="37">
        <v>18.507999999999999</v>
      </c>
      <c r="I4" s="4">
        <v>7.11</v>
      </c>
      <c r="J4" s="37">
        <f t="shared" si="0"/>
        <v>11.398</v>
      </c>
      <c r="K4" s="37">
        <f t="shared" si="1"/>
        <v>25.617999999999999</v>
      </c>
      <c r="L4" s="37">
        <v>21.09</v>
      </c>
      <c r="M4" s="4"/>
      <c r="N4" s="14">
        <f>L4*F4</f>
        <v>2172.27</v>
      </c>
      <c r="O4" s="4" t="s">
        <v>109</v>
      </c>
      <c r="P4" s="4"/>
    </row>
    <row r="5" spans="1:16" ht="96.6" x14ac:dyDescent="0.3">
      <c r="A5" s="57">
        <v>4</v>
      </c>
      <c r="B5" s="64" t="s">
        <v>302</v>
      </c>
      <c r="C5" s="79" t="s">
        <v>88</v>
      </c>
      <c r="D5" s="64" t="s">
        <v>306</v>
      </c>
      <c r="E5" s="4">
        <v>18</v>
      </c>
      <c r="F5" s="4">
        <v>216</v>
      </c>
      <c r="G5" s="4">
        <v>121</v>
      </c>
      <c r="H5" s="37">
        <v>33.270400000000002</v>
      </c>
      <c r="I5" s="4">
        <v>12.08</v>
      </c>
      <c r="J5" s="37">
        <f t="shared" si="0"/>
        <v>21.190400000000004</v>
      </c>
      <c r="K5" s="37">
        <f t="shared" si="1"/>
        <v>45.3504</v>
      </c>
      <c r="L5" s="37">
        <v>30.2</v>
      </c>
      <c r="M5" s="37">
        <f>L5*E5</f>
        <v>543.6</v>
      </c>
      <c r="N5" s="14">
        <f>M5*12</f>
        <v>6523.2000000000007</v>
      </c>
      <c r="O5" s="4" t="s">
        <v>109</v>
      </c>
      <c r="P5" s="4"/>
    </row>
    <row r="6" spans="1:16" ht="69" x14ac:dyDescent="0.3">
      <c r="A6" s="57">
        <v>5</v>
      </c>
      <c r="B6" s="64" t="s">
        <v>303</v>
      </c>
      <c r="C6" s="79" t="s">
        <v>89</v>
      </c>
      <c r="D6" s="64" t="s">
        <v>307</v>
      </c>
      <c r="E6" s="4">
        <v>77</v>
      </c>
      <c r="F6" s="4">
        <v>924</v>
      </c>
      <c r="G6" s="4">
        <v>122</v>
      </c>
      <c r="H6" s="37">
        <v>57.770800000000001</v>
      </c>
      <c r="I6" s="4">
        <v>8.99</v>
      </c>
      <c r="J6" s="37">
        <f t="shared" si="0"/>
        <v>48.780799999999999</v>
      </c>
      <c r="K6" s="37">
        <f t="shared" si="1"/>
        <v>66.760800000000003</v>
      </c>
      <c r="L6" s="37">
        <v>56.74</v>
      </c>
      <c r="M6" s="37">
        <f t="shared" ref="M6:M8" si="2">L6*E6</f>
        <v>4368.9800000000005</v>
      </c>
      <c r="N6" s="14">
        <f t="shared" ref="N6:N8" si="3">M6*12</f>
        <v>52427.760000000009</v>
      </c>
      <c r="O6" s="4" t="s">
        <v>109</v>
      </c>
      <c r="P6" s="4"/>
    </row>
    <row r="7" spans="1:16" ht="82.8" x14ac:dyDescent="0.3">
      <c r="A7" s="57">
        <v>6</v>
      </c>
      <c r="B7" s="64" t="s">
        <v>304</v>
      </c>
      <c r="C7" s="79" t="s">
        <v>90</v>
      </c>
      <c r="D7" s="64" t="s">
        <v>308</v>
      </c>
      <c r="E7" s="4">
        <v>465</v>
      </c>
      <c r="F7" s="4">
        <v>5580</v>
      </c>
      <c r="G7" s="4">
        <v>123</v>
      </c>
      <c r="H7" s="37">
        <v>31.001300000000001</v>
      </c>
      <c r="I7" s="4">
        <v>28.01</v>
      </c>
      <c r="J7" s="37">
        <f t="shared" si="0"/>
        <v>2.991299999999999</v>
      </c>
      <c r="K7" s="37">
        <f t="shared" si="1"/>
        <v>59.011300000000006</v>
      </c>
      <c r="L7" s="37">
        <v>14.84</v>
      </c>
      <c r="M7" s="37">
        <f t="shared" si="2"/>
        <v>6900.6</v>
      </c>
      <c r="N7" s="14">
        <f t="shared" si="3"/>
        <v>82807.200000000012</v>
      </c>
      <c r="O7" s="4" t="s">
        <v>109</v>
      </c>
      <c r="P7" s="4"/>
    </row>
    <row r="8" spans="1:16" ht="83.4" thickBot="1" x14ac:dyDescent="0.35">
      <c r="A8" s="138">
        <v>7</v>
      </c>
      <c r="B8" s="139" t="s">
        <v>305</v>
      </c>
      <c r="C8" s="99" t="s">
        <v>91</v>
      </c>
      <c r="D8" s="139" t="s">
        <v>306</v>
      </c>
      <c r="E8" s="73">
        <v>51</v>
      </c>
      <c r="F8" s="73">
        <v>612</v>
      </c>
      <c r="G8" s="73">
        <v>124</v>
      </c>
      <c r="H8" s="110">
        <v>15.43</v>
      </c>
      <c r="I8" s="73">
        <v>5.31</v>
      </c>
      <c r="J8" s="110">
        <f t="shared" si="0"/>
        <v>10.120000000000001</v>
      </c>
      <c r="K8" s="110">
        <f t="shared" si="1"/>
        <v>20.74</v>
      </c>
      <c r="L8" s="110">
        <v>15.55</v>
      </c>
      <c r="M8" s="110">
        <f t="shared" si="2"/>
        <v>793.05000000000007</v>
      </c>
      <c r="N8" s="176">
        <f t="shared" si="3"/>
        <v>9516.6</v>
      </c>
      <c r="O8" s="73" t="s">
        <v>109</v>
      </c>
      <c r="P8" s="73"/>
    </row>
    <row r="9" spans="1:16" ht="15" thickBot="1" x14ac:dyDescent="0.35">
      <c r="A9" s="235" t="s">
        <v>318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7"/>
      <c r="N9" s="185">
        <f>MROUND(SUM(N2:N8),0.12)</f>
        <v>158655.72</v>
      </c>
      <c r="O9" s="140"/>
      <c r="P9" s="141"/>
    </row>
  </sheetData>
  <mergeCells count="1">
    <mergeCell ref="A9:M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96D20-4987-4C81-8692-80C48C7B5675}">
  <dimension ref="A1:K11"/>
  <sheetViews>
    <sheetView zoomScale="90" zoomScaleNormal="90" workbookViewId="0">
      <selection sqref="A1:K11"/>
    </sheetView>
  </sheetViews>
  <sheetFormatPr defaultRowHeight="14.4" x14ac:dyDescent="0.3"/>
  <cols>
    <col min="2" max="2" width="50.21875" bestFit="1" customWidth="1"/>
    <col min="5" max="5" width="77.44140625" style="46" customWidth="1"/>
    <col min="6" max="6" width="8.44140625" style="91" customWidth="1"/>
    <col min="7" max="7" width="5.21875" style="2" customWidth="1"/>
    <col min="8" max="8" width="30.109375" style="46" customWidth="1"/>
    <col min="9" max="9" width="14.21875" customWidth="1"/>
    <col min="10" max="10" width="9.21875" customWidth="1"/>
    <col min="11" max="11" width="32.33203125" bestFit="1" customWidth="1"/>
  </cols>
  <sheetData>
    <row r="1" spans="1:11" x14ac:dyDescent="0.3">
      <c r="A1" s="240" t="s">
        <v>0</v>
      </c>
      <c r="B1" s="240" t="s">
        <v>218</v>
      </c>
      <c r="C1" s="240" t="s">
        <v>1</v>
      </c>
      <c r="D1" s="240" t="s">
        <v>219</v>
      </c>
      <c r="E1" s="240" t="s">
        <v>222</v>
      </c>
      <c r="F1" s="241" t="s">
        <v>220</v>
      </c>
      <c r="G1" s="240" t="s">
        <v>2</v>
      </c>
      <c r="H1" s="242" t="s">
        <v>221</v>
      </c>
      <c r="I1" s="239" t="s">
        <v>227</v>
      </c>
      <c r="J1" s="239"/>
      <c r="K1" s="239"/>
    </row>
    <row r="2" spans="1:11" s="50" customFormat="1" ht="48.75" customHeight="1" x14ac:dyDescent="0.3">
      <c r="A2" s="240"/>
      <c r="B2" s="240"/>
      <c r="C2" s="240"/>
      <c r="D2" s="240"/>
      <c r="E2" s="240"/>
      <c r="F2" s="241"/>
      <c r="G2" s="240"/>
      <c r="H2" s="242"/>
      <c r="I2" s="45" t="s">
        <v>224</v>
      </c>
      <c r="J2" s="45" t="s">
        <v>225</v>
      </c>
      <c r="K2" s="45" t="s">
        <v>226</v>
      </c>
    </row>
    <row r="3" spans="1:11" s="3" customFormat="1" ht="55.2" x14ac:dyDescent="0.3">
      <c r="A3" s="44">
        <v>413004</v>
      </c>
      <c r="B3" s="47" t="s">
        <v>92</v>
      </c>
      <c r="C3" s="44">
        <v>90003</v>
      </c>
      <c r="D3" s="44">
        <v>2025</v>
      </c>
      <c r="E3" s="40" t="s">
        <v>94</v>
      </c>
      <c r="F3" s="133" t="s">
        <v>14</v>
      </c>
      <c r="G3" s="44">
        <v>1</v>
      </c>
      <c r="H3" s="40" t="s">
        <v>95</v>
      </c>
      <c r="I3" s="51">
        <v>0.01</v>
      </c>
      <c r="J3" s="52">
        <v>1.9800000000000002E-2</v>
      </c>
      <c r="K3" s="47" t="s">
        <v>93</v>
      </c>
    </row>
    <row r="4" spans="1:11" s="3" customFormat="1" ht="69" x14ac:dyDescent="0.3">
      <c r="A4" s="44">
        <v>130070</v>
      </c>
      <c r="B4" s="47" t="s">
        <v>18</v>
      </c>
      <c r="C4" s="44">
        <v>90006</v>
      </c>
      <c r="D4" s="44">
        <v>2025</v>
      </c>
      <c r="E4" s="40" t="s">
        <v>98</v>
      </c>
      <c r="F4" s="133">
        <v>1</v>
      </c>
      <c r="G4" s="44">
        <v>1</v>
      </c>
      <c r="H4" s="40" t="s">
        <v>15</v>
      </c>
      <c r="I4" s="51">
        <v>0.1</v>
      </c>
      <c r="J4" s="52">
        <v>0.1089</v>
      </c>
      <c r="K4" s="47" t="s">
        <v>96</v>
      </c>
    </row>
    <row r="5" spans="1:11" s="3" customFormat="1" ht="69" x14ac:dyDescent="0.3">
      <c r="A5" s="44">
        <v>130070</v>
      </c>
      <c r="B5" s="47" t="s">
        <v>18</v>
      </c>
      <c r="C5" s="44">
        <v>90006</v>
      </c>
      <c r="D5" s="44">
        <v>2025</v>
      </c>
      <c r="E5" s="40" t="s">
        <v>98</v>
      </c>
      <c r="F5" s="133"/>
      <c r="G5" s="44">
        <v>3</v>
      </c>
      <c r="H5" s="40" t="s">
        <v>15</v>
      </c>
      <c r="I5" s="52">
        <v>3.2300000000000002E-2</v>
      </c>
      <c r="J5" s="52">
        <v>4.5499999999999999E-2</v>
      </c>
      <c r="K5" s="47" t="s">
        <v>97</v>
      </c>
    </row>
    <row r="6" spans="1:11" s="3" customFormat="1" ht="69" x14ac:dyDescent="0.3">
      <c r="A6" s="44">
        <v>130070</v>
      </c>
      <c r="B6" s="47" t="s">
        <v>18</v>
      </c>
      <c r="C6" s="44">
        <v>90006</v>
      </c>
      <c r="D6" s="44">
        <v>2025</v>
      </c>
      <c r="E6" s="40" t="s">
        <v>98</v>
      </c>
      <c r="F6" s="133"/>
      <c r="G6" s="44">
        <v>6</v>
      </c>
      <c r="H6" s="40" t="s">
        <v>15</v>
      </c>
      <c r="I6" s="52">
        <v>5.5E-2</v>
      </c>
      <c r="J6" s="52">
        <v>5.7000000000000002E-2</v>
      </c>
      <c r="K6" s="47" t="s">
        <v>97</v>
      </c>
    </row>
    <row r="7" spans="1:11" s="3" customFormat="1" ht="82.8" x14ac:dyDescent="0.3">
      <c r="A7" s="44">
        <v>389454</v>
      </c>
      <c r="B7" s="47" t="s">
        <v>101</v>
      </c>
      <c r="C7" s="44">
        <v>900015</v>
      </c>
      <c r="D7" s="44">
        <v>2024</v>
      </c>
      <c r="E7" s="40" t="s">
        <v>99</v>
      </c>
      <c r="F7" s="133"/>
      <c r="G7" s="44">
        <v>1</v>
      </c>
      <c r="H7" s="40" t="s">
        <v>15</v>
      </c>
      <c r="I7" s="51">
        <v>0.01</v>
      </c>
      <c r="J7" s="52">
        <v>1.2E-2</v>
      </c>
      <c r="K7" s="47" t="s">
        <v>100</v>
      </c>
    </row>
    <row r="8" spans="1:11" ht="41.4" x14ac:dyDescent="0.3">
      <c r="A8" s="4">
        <v>135028</v>
      </c>
      <c r="B8" s="48" t="s">
        <v>19</v>
      </c>
      <c r="C8" s="4">
        <v>90018</v>
      </c>
      <c r="D8" s="4">
        <v>2024</v>
      </c>
      <c r="E8" s="40" t="s">
        <v>21</v>
      </c>
      <c r="F8" s="133" t="s">
        <v>14</v>
      </c>
      <c r="G8" s="49">
        <v>1</v>
      </c>
      <c r="H8" s="40" t="s">
        <v>358</v>
      </c>
      <c r="I8" s="52">
        <v>2E-3</v>
      </c>
      <c r="J8" s="52">
        <v>2E-3</v>
      </c>
      <c r="K8" s="47" t="s">
        <v>16</v>
      </c>
    </row>
    <row r="9" spans="1:11" ht="96.6" x14ac:dyDescent="0.3">
      <c r="A9" s="4">
        <v>926647</v>
      </c>
      <c r="B9" s="47" t="s">
        <v>20</v>
      </c>
      <c r="C9" s="4">
        <v>90001</v>
      </c>
      <c r="D9" s="4">
        <v>2024</v>
      </c>
      <c r="E9" s="40" t="s">
        <v>223</v>
      </c>
      <c r="F9" s="133" t="s">
        <v>14</v>
      </c>
      <c r="G9" s="49">
        <v>1</v>
      </c>
      <c r="H9" s="40" t="s">
        <v>15</v>
      </c>
      <c r="I9" s="52">
        <v>0.01</v>
      </c>
      <c r="J9" s="52">
        <v>0.01</v>
      </c>
      <c r="K9" s="47" t="s">
        <v>17</v>
      </c>
    </row>
    <row r="10" spans="1:11" s="3" customFormat="1" ht="48.75" customHeight="1" x14ac:dyDescent="0.25">
      <c r="A10" s="7">
        <v>927925</v>
      </c>
      <c r="B10" s="53" t="s">
        <v>102</v>
      </c>
      <c r="C10" s="54">
        <v>90008</v>
      </c>
      <c r="D10" s="54">
        <v>2025</v>
      </c>
      <c r="E10" s="55" t="s">
        <v>105</v>
      </c>
      <c r="F10" s="167">
        <v>1</v>
      </c>
      <c r="G10" s="54">
        <v>3</v>
      </c>
      <c r="H10" s="55" t="s">
        <v>104</v>
      </c>
      <c r="I10" s="56">
        <v>5.0000000000000001E-3</v>
      </c>
      <c r="J10" s="56">
        <v>2.9999999999999997E-4</v>
      </c>
      <c r="K10" s="53" t="s">
        <v>103</v>
      </c>
    </row>
    <row r="11" spans="1:11" x14ac:dyDescent="0.3">
      <c r="A11" s="238" t="s">
        <v>228</v>
      </c>
      <c r="B11" s="238"/>
      <c r="C11" s="238"/>
      <c r="D11" s="238"/>
      <c r="E11" s="238"/>
      <c r="F11" s="238"/>
      <c r="G11" s="238"/>
      <c r="H11" s="238"/>
      <c r="I11" s="74">
        <f>AVERAGE(I3:I10)</f>
        <v>2.8037500000000003E-2</v>
      </c>
      <c r="J11" s="74">
        <f>AVERAGE(J3:J10)</f>
        <v>3.1937500000000008E-2</v>
      </c>
      <c r="K11" s="4"/>
    </row>
  </sheetData>
  <mergeCells count="10">
    <mergeCell ref="A11:H11"/>
    <mergeCell ref="I1:K1"/>
    <mergeCell ref="A1:A2"/>
    <mergeCell ref="B1:B2"/>
    <mergeCell ref="C1:C2"/>
    <mergeCell ref="D1:D2"/>
    <mergeCell ref="E1:E2"/>
    <mergeCell ref="F1:F2"/>
    <mergeCell ref="G1:G2"/>
    <mergeCell ref="H1:H2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RESUMO</vt:lpstr>
      <vt:lpstr>UNIFORMES</vt:lpstr>
      <vt:lpstr>EQUIPAMENTOS</vt:lpstr>
      <vt:lpstr>UTENSÍLIOS</vt:lpstr>
      <vt:lpstr>INSUMOS</vt:lpstr>
      <vt:lpstr>HIG PESSOAL</vt:lpstr>
      <vt:lpstr>LUCRO E CUSTOS INDIRETOS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Martins Ramos Schlickmann</dc:creator>
  <cp:lastModifiedBy>Beatriz Martins Ramos Schlickmann</cp:lastModifiedBy>
  <dcterms:created xsi:type="dcterms:W3CDTF">2025-01-25T01:24:38Z</dcterms:created>
  <dcterms:modified xsi:type="dcterms:W3CDTF">2025-10-02T09:21:58Z</dcterms:modified>
</cp:coreProperties>
</file>